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codeName="ThisWorkbook" defaultThemeVersion="124226"/>
  <bookViews>
    <workbookView xWindow="0" yWindow="0" windowWidth="19410" windowHeight="9630" tabRatio="877" firstSheet="7" activeTab="7"/>
  </bookViews>
  <sheets>
    <sheet name="Прилог 1" sheetId="62" r:id="rId1"/>
    <sheet name="Прилог 1а" sheetId="63" r:id="rId2"/>
    <sheet name="Прилог 1б" sheetId="64" r:id="rId3"/>
    <sheet name="Прилог 2" sheetId="65" r:id="rId4"/>
    <sheet name="Прилог 3" sheetId="66" r:id="rId5"/>
    <sheet name="Прилог 4" sheetId="56" r:id="rId6"/>
    <sheet name="Прилог 4 наставак" sheetId="59" r:id="rId7"/>
    <sheet name="Прилог 5" sheetId="67" r:id="rId8"/>
    <sheet name="Прилог 5а" sheetId="68" r:id="rId9"/>
    <sheet name="Прилог 5б" sheetId="69" r:id="rId10"/>
    <sheet name="Прилог 6" sheetId="46" r:id="rId11"/>
    <sheet name="Прилог 7" sheetId="34" r:id="rId12"/>
    <sheet name="Прилог  8" sheetId="43" r:id="rId13"/>
    <sheet name="Прилог 9" sheetId="55" r:id="rId14"/>
    <sheet name="Прилог 10" sheetId="71" r:id="rId15"/>
    <sheet name="Прилог 11" sheetId="35" r:id="rId16"/>
    <sheet name="Прилог 11a" sheetId="60" r:id="rId17"/>
    <sheet name="Прилог 11б" sheetId="70" r:id="rId18"/>
    <sheet name="Прилог 12" sheetId="54" r:id="rId19"/>
    <sheet name="Прилог 13" sheetId="36" r:id="rId20"/>
    <sheet name="Прилог 14" sheetId="50" r:id="rId21"/>
    <sheet name="Прилог 15" sheetId="22" r:id="rId22"/>
    <sheet name="Прилог 16" sheetId="24" r:id="rId23"/>
    <sheet name="Прилог 17" sheetId="20" r:id="rId24"/>
    <sheet name="Приходи" sheetId="75" r:id="rId25"/>
    <sheet name="Расходи" sheetId="76" r:id="rId26"/>
  </sheets>
  <definedNames>
    <definedName name="_xlnm.Print_Area" localSheetId="15">'Прилог 11'!$A$2:$N$70</definedName>
    <definedName name="_xlnm.Print_Area" localSheetId="17">'Прилог 11б'!$A$2:$M$49</definedName>
    <definedName name="_xlnm.Print_Area" localSheetId="19">'Прилог 13'!$A$1:$I$43</definedName>
    <definedName name="_xlnm.Print_Area" localSheetId="20">'Прилог 14'!$A$2:$P$26</definedName>
    <definedName name="_xlnm.Print_Area" localSheetId="21">'Прилог 15'!#REF!</definedName>
    <definedName name="_xlnm.Print_Area" localSheetId="22">'Прилог 16'!$B$1:$O$33</definedName>
    <definedName name="_xlnm.Print_Area" localSheetId="23">'Прилог 17'!$B$1:$I$17</definedName>
    <definedName name="_xlnm.Print_Area" localSheetId="5">'Прилог 4'!$A$1:$F$50</definedName>
    <definedName name="_xlnm.Print_Area" localSheetId="6">'Прилог 4 наставак'!$A$1:$F$47</definedName>
    <definedName name="_xlnm.Print_Area" localSheetId="11">'Прилог 7'!$A$1:$H$41</definedName>
    <definedName name="_xlnm.Print_Area" localSheetId="13">'Прилог 9'!$B$1:$L$31</definedName>
    <definedName name="_xlnm.Print_Titles" localSheetId="0">'Прилог 1'!$4:$5</definedName>
    <definedName name="_xlnm.Print_Titles" localSheetId="1">'Прилог 1а'!$5:$6</definedName>
    <definedName name="_xlnm.Print_Titles" localSheetId="2">'Прилог 1б'!$5:$6</definedName>
    <definedName name="_xlnm.Print_Titles" localSheetId="7">'Прилог 5'!$4:$5</definedName>
    <definedName name="_xlnm.Print_Titles" localSheetId="8">'Прилог 5а'!$5:$8</definedName>
    <definedName name="_xlnm.Print_Titles" localSheetId="9">'Прилог 5б'!$5:$7</definedName>
  </definedNames>
  <calcPr calcId="125725"/>
</workbook>
</file>

<file path=xl/calcChain.xml><?xml version="1.0" encoding="utf-8"?>
<calcChain xmlns="http://schemas.openxmlformats.org/spreadsheetml/2006/main">
  <c r="E124" i="67"/>
  <c r="G41" i="36"/>
  <c r="G40"/>
  <c r="C40"/>
  <c r="G39"/>
  <c r="C39"/>
  <c r="G38"/>
  <c r="C38"/>
  <c r="G37"/>
  <c r="C37"/>
  <c r="G36"/>
  <c r="C36"/>
  <c r="G35"/>
  <c r="C35"/>
  <c r="G34"/>
  <c r="C34"/>
  <c r="G33"/>
  <c r="C33"/>
  <c r="G32"/>
  <c r="C32"/>
  <c r="G31"/>
  <c r="C31"/>
  <c r="G30"/>
  <c r="C30"/>
  <c r="G29"/>
  <c r="C29"/>
  <c r="C41" s="1"/>
  <c r="G18"/>
  <c r="C18"/>
  <c r="G17"/>
  <c r="C17"/>
  <c r="G16"/>
  <c r="C16"/>
  <c r="G15"/>
  <c r="C15"/>
  <c r="G14"/>
  <c r="C14"/>
  <c r="G13"/>
  <c r="C13"/>
  <c r="G12"/>
  <c r="C12"/>
  <c r="G11"/>
  <c r="C11"/>
  <c r="G10"/>
  <c r="C10"/>
  <c r="G9"/>
  <c r="C9"/>
  <c r="G8"/>
  <c r="C8"/>
  <c r="G7"/>
  <c r="G19" s="1"/>
  <c r="C7"/>
  <c r="C19" s="1"/>
  <c r="A11" i="22" l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K36" i="35" l="1"/>
  <c r="G30" i="43"/>
  <c r="F30"/>
  <c r="D30"/>
  <c r="C30"/>
  <c r="E10"/>
  <c r="E30" s="1"/>
  <c r="E135" i="67" l="1"/>
  <c r="F14" i="69" l="1"/>
  <c r="E14"/>
  <c r="E59" s="1"/>
  <c r="D14"/>
  <c r="C14"/>
  <c r="C59" s="1"/>
  <c r="F9"/>
  <c r="F58" s="1"/>
  <c r="E9"/>
  <c r="E58" s="1"/>
  <c r="D9"/>
  <c r="D58" s="1"/>
  <c r="C9"/>
  <c r="H132" i="67"/>
  <c r="G132"/>
  <c r="F132"/>
  <c r="F111" s="1"/>
  <c r="E132"/>
  <c r="H124"/>
  <c r="G124"/>
  <c r="F124"/>
  <c r="G94"/>
  <c r="G92" s="1"/>
  <c r="F94"/>
  <c r="F92" s="1"/>
  <c r="E94"/>
  <c r="E92"/>
  <c r="H89"/>
  <c r="G89"/>
  <c r="G77" s="1"/>
  <c r="F89"/>
  <c r="E89"/>
  <c r="H85"/>
  <c r="G85"/>
  <c r="F85"/>
  <c r="E85"/>
  <c r="E77" s="1"/>
  <c r="H62"/>
  <c r="G62"/>
  <c r="F62"/>
  <c r="E62"/>
  <c r="H57"/>
  <c r="G57"/>
  <c r="F57"/>
  <c r="E57"/>
  <c r="H50"/>
  <c r="G50"/>
  <c r="F50"/>
  <c r="E50"/>
  <c r="H43"/>
  <c r="G43"/>
  <c r="F43"/>
  <c r="E43"/>
  <c r="H18"/>
  <c r="H9" s="1"/>
  <c r="G18"/>
  <c r="G9" s="1"/>
  <c r="F18"/>
  <c r="F9" s="1"/>
  <c r="E18"/>
  <c r="E9" s="1"/>
  <c r="E60" i="69" l="1"/>
  <c r="E23"/>
  <c r="F41" i="67"/>
  <c r="F74" s="1"/>
  <c r="F77"/>
  <c r="H77"/>
  <c r="E41"/>
  <c r="E74" s="1"/>
  <c r="G41"/>
  <c r="G74" s="1"/>
  <c r="G111"/>
  <c r="G141" s="1"/>
  <c r="E111"/>
  <c r="E141" s="1"/>
  <c r="F141"/>
  <c r="H41"/>
  <c r="H74" s="1"/>
  <c r="F23" i="69"/>
  <c r="D24"/>
  <c r="D59"/>
  <c r="D61" s="1"/>
  <c r="C24"/>
  <c r="H111" i="67"/>
  <c r="F59" i="69"/>
  <c r="F60" s="1"/>
  <c r="C58"/>
  <c r="C61" s="1"/>
  <c r="C65" s="1"/>
  <c r="D62" s="1"/>
  <c r="D65" l="1"/>
  <c r="E62" s="1"/>
  <c r="E65" s="1"/>
  <c r="F62" s="1"/>
  <c r="F65" s="1"/>
  <c r="D75" i="22" l="1"/>
  <c r="D62"/>
  <c r="D46"/>
  <c r="D47"/>
  <c r="D48"/>
  <c r="D49"/>
  <c r="E49" s="1"/>
  <c r="F49" s="1"/>
  <c r="D50"/>
  <c r="E50" s="1"/>
  <c r="D51"/>
  <c r="D53"/>
  <c r="D54"/>
  <c r="D55"/>
  <c r="D56"/>
  <c r="D57"/>
  <c r="D59"/>
  <c r="D60"/>
  <c r="D61"/>
  <c r="D63"/>
  <c r="D65"/>
  <c r="D66"/>
  <c r="D67"/>
  <c r="D69"/>
  <c r="D71"/>
  <c r="D73"/>
  <c r="D74"/>
  <c r="D76"/>
  <c r="D77"/>
  <c r="D80"/>
  <c r="D82"/>
  <c r="D84"/>
  <c r="D85"/>
  <c r="D44"/>
  <c r="G98" i="76" l="1"/>
  <c r="F98"/>
  <c r="D98"/>
  <c r="K96"/>
  <c r="J96"/>
  <c r="I96"/>
  <c r="K94"/>
  <c r="J94"/>
  <c r="I94"/>
  <c r="K90"/>
  <c r="J90"/>
  <c r="I90"/>
  <c r="K84"/>
  <c r="J84"/>
  <c r="I84"/>
  <c r="K82"/>
  <c r="J82"/>
  <c r="I82"/>
  <c r="J80"/>
  <c r="I80"/>
  <c r="H80"/>
  <c r="K79"/>
  <c r="J79"/>
  <c r="I79"/>
  <c r="K77"/>
  <c r="J77"/>
  <c r="I77"/>
  <c r="K75"/>
  <c r="J75"/>
  <c r="I75"/>
  <c r="K74"/>
  <c r="J74"/>
  <c r="I74"/>
  <c r="J72"/>
  <c r="I72"/>
  <c r="H72"/>
  <c r="K72" s="1"/>
  <c r="K71"/>
  <c r="J71"/>
  <c r="I71"/>
  <c r="K70"/>
  <c r="J70"/>
  <c r="I70"/>
  <c r="K69"/>
  <c r="J69"/>
  <c r="I69"/>
  <c r="K68"/>
  <c r="J68"/>
  <c r="I68"/>
  <c r="K65"/>
  <c r="J65"/>
  <c r="I65"/>
  <c r="K64"/>
  <c r="J64"/>
  <c r="I64"/>
  <c r="K63"/>
  <c r="J63"/>
  <c r="I63"/>
  <c r="J62"/>
  <c r="I62"/>
  <c r="J61"/>
  <c r="I61"/>
  <c r="K60"/>
  <c r="J60"/>
  <c r="I60"/>
  <c r="K59"/>
  <c r="J59"/>
  <c r="I59"/>
  <c r="K58"/>
  <c r="J58"/>
  <c r="I58"/>
  <c r="K57"/>
  <c r="J57"/>
  <c r="I57"/>
  <c r="K56"/>
  <c r="J56"/>
  <c r="K55"/>
  <c r="J55"/>
  <c r="I55"/>
  <c r="K54"/>
  <c r="J54"/>
  <c r="I54"/>
  <c r="K53"/>
  <c r="J53"/>
  <c r="I53"/>
  <c r="K52"/>
  <c r="J52"/>
  <c r="I52"/>
  <c r="K50"/>
  <c r="J50"/>
  <c r="I50"/>
  <c r="K49"/>
  <c r="J49"/>
  <c r="I49"/>
  <c r="K47"/>
  <c r="J47"/>
  <c r="I47"/>
  <c r="K46"/>
  <c r="J46"/>
  <c r="I46"/>
  <c r="K44"/>
  <c r="J44"/>
  <c r="I44"/>
  <c r="K42"/>
  <c r="J42"/>
  <c r="I42"/>
  <c r="K40"/>
  <c r="J40"/>
  <c r="I40"/>
  <c r="K39"/>
  <c r="J39"/>
  <c r="I39"/>
  <c r="K38"/>
  <c r="J38"/>
  <c r="I38"/>
  <c r="J37"/>
  <c r="I37"/>
  <c r="K36"/>
  <c r="J36"/>
  <c r="I36"/>
  <c r="K34"/>
  <c r="J34"/>
  <c r="I34"/>
  <c r="K33"/>
  <c r="J33"/>
  <c r="I33"/>
  <c r="K30"/>
  <c r="J30"/>
  <c r="I30"/>
  <c r="K29"/>
  <c r="J29"/>
  <c r="I29"/>
  <c r="K28"/>
  <c r="J28"/>
  <c r="I28"/>
  <c r="K27"/>
  <c r="K26"/>
  <c r="J26"/>
  <c r="I26"/>
  <c r="K25"/>
  <c r="J25"/>
  <c r="I25"/>
  <c r="K24"/>
  <c r="K23"/>
  <c r="J23"/>
  <c r="I23"/>
  <c r="K20"/>
  <c r="E20"/>
  <c r="J20" s="1"/>
  <c r="K19"/>
  <c r="E19"/>
  <c r="E98" s="1"/>
  <c r="K17"/>
  <c r="J17"/>
  <c r="I17"/>
  <c r="K16"/>
  <c r="J16"/>
  <c r="I16"/>
  <c r="K14"/>
  <c r="J14"/>
  <c r="I14"/>
  <c r="K12"/>
  <c r="J12"/>
  <c r="I12"/>
  <c r="K10"/>
  <c r="J10"/>
  <c r="I10"/>
  <c r="K9"/>
  <c r="J9"/>
  <c r="I9"/>
  <c r="K8"/>
  <c r="J8"/>
  <c r="I8"/>
  <c r="K7"/>
  <c r="J7"/>
  <c r="I7"/>
  <c r="K5"/>
  <c r="J5"/>
  <c r="I5"/>
  <c r="E44" i="75"/>
  <c r="J42"/>
  <c r="I42"/>
  <c r="I41"/>
  <c r="H41"/>
  <c r="J41" s="1"/>
  <c r="H39"/>
  <c r="J39" s="1"/>
  <c r="I37"/>
  <c r="H37"/>
  <c r="I35"/>
  <c r="H35"/>
  <c r="J35" s="1"/>
  <c r="J34"/>
  <c r="H30"/>
  <c r="G30"/>
  <c r="I30" s="1"/>
  <c r="F30"/>
  <c r="D30"/>
  <c r="J29"/>
  <c r="I27"/>
  <c r="H27"/>
  <c r="J27" s="1"/>
  <c r="I26"/>
  <c r="H26"/>
  <c r="J26" s="1"/>
  <c r="I25"/>
  <c r="H25"/>
  <c r="J25" s="1"/>
  <c r="I24"/>
  <c r="H24"/>
  <c r="J24" s="1"/>
  <c r="I23"/>
  <c r="H23"/>
  <c r="J23" s="1"/>
  <c r="J21"/>
  <c r="I21"/>
  <c r="H18"/>
  <c r="G18"/>
  <c r="I18" s="1"/>
  <c r="F18"/>
  <c r="D18"/>
  <c r="H14"/>
  <c r="G14"/>
  <c r="I14" s="1"/>
  <c r="F14"/>
  <c r="D14"/>
  <c r="J13"/>
  <c r="H10"/>
  <c r="G10"/>
  <c r="I10" s="1"/>
  <c r="F10"/>
  <c r="D10"/>
  <c r="D44" s="1"/>
  <c r="J9"/>
  <c r="I9"/>
  <c r="I8"/>
  <c r="H8"/>
  <c r="J8" s="1"/>
  <c r="I7"/>
  <c r="H7"/>
  <c r="J7" s="1"/>
  <c r="J5"/>
  <c r="I5"/>
  <c r="G42" i="22"/>
  <c r="J14" i="75" l="1"/>
  <c r="J30"/>
  <c r="H98" i="76"/>
  <c r="K98" s="1"/>
  <c r="I20"/>
  <c r="K80"/>
  <c r="H44" i="75"/>
  <c r="I98" i="76"/>
  <c r="J98"/>
  <c r="J19"/>
  <c r="I19"/>
  <c r="J18" i="75"/>
  <c r="G44"/>
  <c r="I44" s="1"/>
  <c r="J10"/>
  <c r="I41" i="54"/>
  <c r="I42" s="1"/>
  <c r="E41"/>
  <c r="E42" s="1"/>
  <c r="B30"/>
  <c r="B31"/>
  <c r="B32"/>
  <c r="B34"/>
  <c r="B35"/>
  <c r="B37"/>
  <c r="B38"/>
  <c r="B29"/>
  <c r="H41"/>
  <c r="H42" s="1"/>
  <c r="B41" l="1"/>
  <c r="B42" s="1"/>
  <c r="J44" i="75"/>
  <c r="G19" i="54"/>
  <c r="G20" s="1"/>
  <c r="H19"/>
  <c r="H20" s="1"/>
  <c r="I19"/>
  <c r="I20" s="1"/>
  <c r="C19"/>
  <c r="C20" s="1"/>
  <c r="D19"/>
  <c r="D20" s="1"/>
  <c r="E19"/>
  <c r="E20" s="1"/>
  <c r="B8"/>
  <c r="B9"/>
  <c r="B10"/>
  <c r="B12"/>
  <c r="B13"/>
  <c r="B15"/>
  <c r="B16"/>
  <c r="B7"/>
  <c r="J60" i="35"/>
  <c r="J61"/>
  <c r="J62"/>
  <c r="J63"/>
  <c r="J64"/>
  <c r="J65"/>
  <c r="J66"/>
  <c r="J67"/>
  <c r="J59"/>
  <c r="G57"/>
  <c r="G58"/>
  <c r="G59"/>
  <c r="G60"/>
  <c r="G61"/>
  <c r="G63"/>
  <c r="G64"/>
  <c r="G65"/>
  <c r="G66"/>
  <c r="G56"/>
  <c r="L45"/>
  <c r="L30" i="55"/>
  <c r="K30"/>
  <c r="G24"/>
  <c r="F24"/>
  <c r="E24"/>
  <c r="D24"/>
  <c r="G15"/>
  <c r="F15"/>
  <c r="E15"/>
  <c r="D15"/>
  <c r="L13"/>
  <c r="K13"/>
  <c r="G68" i="35" l="1"/>
  <c r="F23" i="34"/>
  <c r="F9" l="1"/>
  <c r="G9"/>
  <c r="H9"/>
  <c r="E9"/>
  <c r="D9" l="1"/>
  <c r="D10" l="1"/>
  <c r="C10"/>
  <c r="F25" i="68"/>
  <c r="G25"/>
  <c r="H25"/>
  <c r="E25"/>
  <c r="D16" i="64" l="1"/>
  <c r="D14"/>
  <c r="D9"/>
  <c r="D13" l="1"/>
  <c r="C13"/>
  <c r="C58" s="1"/>
  <c r="D8"/>
  <c r="C8"/>
  <c r="C57" s="1"/>
  <c r="F40" i="63"/>
  <c r="E40"/>
  <c r="D58" i="64" l="1"/>
  <c r="D23"/>
  <c r="D57"/>
  <c r="C22"/>
  <c r="C59"/>
  <c r="C64" s="1"/>
  <c r="F48" i="68"/>
  <c r="G48"/>
  <c r="H48"/>
  <c r="E48"/>
  <c r="D60" i="64" l="1"/>
  <c r="D64" l="1"/>
  <c r="F131" i="62" l="1"/>
  <c r="E131"/>
  <c r="F123"/>
  <c r="E123"/>
  <c r="F93"/>
  <c r="F91" s="1"/>
  <c r="E93"/>
  <c r="E91" s="1"/>
  <c r="F88"/>
  <c r="E88"/>
  <c r="F84"/>
  <c r="E84"/>
  <c r="F61"/>
  <c r="E61"/>
  <c r="F56"/>
  <c r="E56"/>
  <c r="F49"/>
  <c r="E49"/>
  <c r="F42"/>
  <c r="E42"/>
  <c r="F110" l="1"/>
  <c r="E110"/>
  <c r="F76"/>
  <c r="E76"/>
  <c r="F40"/>
  <c r="E40"/>
  <c r="F140" l="1"/>
  <c r="E140"/>
  <c r="F17"/>
  <c r="E17"/>
  <c r="F10"/>
  <c r="E10"/>
  <c r="F8" l="1"/>
  <c r="F73" s="1"/>
  <c r="E8"/>
  <c r="E73" s="1"/>
  <c r="F34" i="63" l="1"/>
  <c r="F46" s="1"/>
  <c r="E34"/>
  <c r="E46" s="1"/>
  <c r="F23"/>
  <c r="F20" s="1"/>
  <c r="E23"/>
  <c r="E20" s="1"/>
  <c r="F12"/>
  <c r="E12"/>
  <c r="F9"/>
  <c r="E9"/>
  <c r="L56" i="35"/>
  <c r="L57"/>
  <c r="L58"/>
  <c r="L59"/>
  <c r="L60"/>
  <c r="L61"/>
  <c r="L62"/>
  <c r="L63"/>
  <c r="L64"/>
  <c r="L65"/>
  <c r="L66"/>
  <c r="L67"/>
  <c r="K9"/>
  <c r="K10"/>
  <c r="K11"/>
  <c r="K12"/>
  <c r="K13"/>
  <c r="I60"/>
  <c r="I61"/>
  <c r="I62"/>
  <c r="I63"/>
  <c r="I64"/>
  <c r="I65"/>
  <c r="I66"/>
  <c r="I67"/>
  <c r="F57"/>
  <c r="F58"/>
  <c r="F59"/>
  <c r="F60"/>
  <c r="F61"/>
  <c r="F62"/>
  <c r="F63"/>
  <c r="F64"/>
  <c r="F65"/>
  <c r="F66"/>
  <c r="F67"/>
  <c r="F56"/>
  <c r="F7" i="63" l="1"/>
  <c r="F52" s="1"/>
  <c r="E54"/>
  <c r="F54"/>
  <c r="E7"/>
  <c r="E52" s="1"/>
  <c r="E56" l="1"/>
  <c r="E60" s="1"/>
  <c r="E69" s="1"/>
  <c r="F57"/>
  <c r="F62" s="1"/>
  <c r="F71" s="1"/>
  <c r="F33"/>
  <c r="E33"/>
  <c r="F10" i="34"/>
  <c r="G10"/>
  <c r="H10"/>
  <c r="E10"/>
  <c r="C33" i="35" l="1"/>
  <c r="D33"/>
  <c r="H33"/>
  <c r="N33"/>
  <c r="C34"/>
  <c r="D34"/>
  <c r="H34"/>
  <c r="N34"/>
  <c r="C35"/>
  <c r="D35"/>
  <c r="H35"/>
  <c r="N35"/>
  <c r="C36"/>
  <c r="D36"/>
  <c r="H36"/>
  <c r="N36"/>
  <c r="C37"/>
  <c r="D37"/>
  <c r="H37"/>
  <c r="K37"/>
  <c r="N37"/>
  <c r="C38"/>
  <c r="D38"/>
  <c r="H38"/>
  <c r="K38"/>
  <c r="N38"/>
  <c r="C39"/>
  <c r="D39"/>
  <c r="H39"/>
  <c r="K39"/>
  <c r="N39"/>
  <c r="C40"/>
  <c r="D40"/>
  <c r="H40"/>
  <c r="K40"/>
  <c r="N40"/>
  <c r="C41"/>
  <c r="D41"/>
  <c r="H41"/>
  <c r="K41"/>
  <c r="N41"/>
  <c r="C42"/>
  <c r="D42"/>
  <c r="H42"/>
  <c r="K42"/>
  <c r="N42"/>
  <c r="C43"/>
  <c r="D43"/>
  <c r="H43"/>
  <c r="K43"/>
  <c r="N43"/>
  <c r="C44"/>
  <c r="D44"/>
  <c r="H44"/>
  <c r="K44"/>
  <c r="N44"/>
  <c r="F45"/>
  <c r="F46" s="1"/>
  <c r="G45"/>
  <c r="I45"/>
  <c r="I46" s="1"/>
  <c r="J45"/>
  <c r="M45"/>
  <c r="M46" s="1"/>
  <c r="N46" s="1"/>
  <c r="C56"/>
  <c r="D56"/>
  <c r="H56"/>
  <c r="N56"/>
  <c r="C57"/>
  <c r="D57"/>
  <c r="H57"/>
  <c r="N57"/>
  <c r="C58"/>
  <c r="D58"/>
  <c r="H58"/>
  <c r="N58"/>
  <c r="C59"/>
  <c r="D59"/>
  <c r="H59"/>
  <c r="N59"/>
  <c r="C60"/>
  <c r="D60"/>
  <c r="H60"/>
  <c r="K60"/>
  <c r="N60"/>
  <c r="C61"/>
  <c r="D61"/>
  <c r="H61"/>
  <c r="K61"/>
  <c r="N61"/>
  <c r="C62"/>
  <c r="D62"/>
  <c r="H62"/>
  <c r="K62"/>
  <c r="N62"/>
  <c r="C63"/>
  <c r="D63"/>
  <c r="H63"/>
  <c r="K63"/>
  <c r="N63"/>
  <c r="C64"/>
  <c r="D64"/>
  <c r="H64"/>
  <c r="K64"/>
  <c r="N64"/>
  <c r="C65"/>
  <c r="D65"/>
  <c r="H65"/>
  <c r="K65"/>
  <c r="N65"/>
  <c r="C66"/>
  <c r="D66"/>
  <c r="H66"/>
  <c r="K66"/>
  <c r="N66"/>
  <c r="C67"/>
  <c r="D67"/>
  <c r="H67"/>
  <c r="K67"/>
  <c r="N67"/>
  <c r="F68"/>
  <c r="F69" s="1"/>
  <c r="I68"/>
  <c r="I69" s="1"/>
  <c r="J68"/>
  <c r="J69" s="1"/>
  <c r="L68"/>
  <c r="M68"/>
  <c r="M21"/>
  <c r="M22" s="1"/>
  <c r="L21"/>
  <c r="L22" s="1"/>
  <c r="J21"/>
  <c r="I21"/>
  <c r="I22" s="1"/>
  <c r="G21"/>
  <c r="G22" s="1"/>
  <c r="F21"/>
  <c r="F22" s="1"/>
  <c r="N20"/>
  <c r="K20"/>
  <c r="H20"/>
  <c r="D20"/>
  <c r="C20"/>
  <c r="N19"/>
  <c r="K19"/>
  <c r="H19"/>
  <c r="D19"/>
  <c r="C19"/>
  <c r="N18"/>
  <c r="K18"/>
  <c r="H18"/>
  <c r="D18"/>
  <c r="C18"/>
  <c r="N17"/>
  <c r="K17"/>
  <c r="H17"/>
  <c r="D17"/>
  <c r="C17"/>
  <c r="N16"/>
  <c r="K16"/>
  <c r="H16"/>
  <c r="D16"/>
  <c r="C16"/>
  <c r="N15"/>
  <c r="K15"/>
  <c r="H15"/>
  <c r="D15"/>
  <c r="C15"/>
  <c r="N14"/>
  <c r="K14"/>
  <c r="H14"/>
  <c r="D14"/>
  <c r="C14"/>
  <c r="N13"/>
  <c r="H13"/>
  <c r="D13"/>
  <c r="C13"/>
  <c r="N12"/>
  <c r="H12"/>
  <c r="D12"/>
  <c r="C12"/>
  <c r="N11"/>
  <c r="H11"/>
  <c r="D11"/>
  <c r="C11"/>
  <c r="N10"/>
  <c r="H10"/>
  <c r="D10"/>
  <c r="C10"/>
  <c r="N9"/>
  <c r="H9"/>
  <c r="D9"/>
  <c r="C9"/>
  <c r="K45" l="1"/>
  <c r="J46"/>
  <c r="E15"/>
  <c r="D45"/>
  <c r="E17"/>
  <c r="E20"/>
  <c r="E19"/>
  <c r="E12"/>
  <c r="H22"/>
  <c r="E18"/>
  <c r="H21"/>
  <c r="E9"/>
  <c r="K46"/>
  <c r="E16"/>
  <c r="H68"/>
  <c r="E11"/>
  <c r="E10"/>
  <c r="E13"/>
  <c r="J22"/>
  <c r="N22"/>
  <c r="C21"/>
  <c r="C22" s="1"/>
  <c r="E14"/>
  <c r="E58"/>
  <c r="E61"/>
  <c r="M69"/>
  <c r="N69" s="1"/>
  <c r="D68"/>
  <c r="D69" s="1"/>
  <c r="N68"/>
  <c r="G69"/>
  <c r="H69" s="1"/>
  <c r="K68"/>
  <c r="E33"/>
  <c r="E65"/>
  <c r="E64"/>
  <c r="E62"/>
  <c r="E67"/>
  <c r="E60"/>
  <c r="K69"/>
  <c r="E63"/>
  <c r="E56"/>
  <c r="E59"/>
  <c r="C68"/>
  <c r="C69" s="1"/>
  <c r="E66"/>
  <c r="E57"/>
  <c r="N45"/>
  <c r="E42"/>
  <c r="E35"/>
  <c r="E41"/>
  <c r="E37"/>
  <c r="E40"/>
  <c r="E38"/>
  <c r="H45"/>
  <c r="E36"/>
  <c r="C45"/>
  <c r="C46" s="1"/>
  <c r="E43"/>
  <c r="E34"/>
  <c r="E39"/>
  <c r="G46"/>
  <c r="E44"/>
  <c r="D21"/>
  <c r="K21"/>
  <c r="N21"/>
  <c r="H46" l="1"/>
  <c r="K22"/>
  <c r="E69"/>
  <c r="E68"/>
  <c r="E45"/>
  <c r="D46"/>
  <c r="E46" s="1"/>
  <c r="D22"/>
  <c r="E21"/>
  <c r="F36" i="68"/>
  <c r="G36"/>
  <c r="H36"/>
  <c r="E36"/>
  <c r="E22" i="35" l="1"/>
  <c r="F22" i="68" l="1"/>
  <c r="G22"/>
  <c r="H22"/>
  <c r="E22"/>
  <c r="F14"/>
  <c r="G14"/>
  <c r="H14"/>
  <c r="E14"/>
  <c r="F11"/>
  <c r="G11"/>
  <c r="H11"/>
  <c r="E11"/>
  <c r="E9" l="1"/>
  <c r="E54" s="1"/>
  <c r="H9"/>
  <c r="H56"/>
  <c r="G9"/>
  <c r="G34" s="1"/>
  <c r="F9"/>
  <c r="F54" s="1"/>
  <c r="E56"/>
  <c r="F56"/>
  <c r="G56"/>
  <c r="F59" l="1"/>
  <c r="F64" s="1"/>
  <c r="F73" s="1"/>
  <c r="H54"/>
  <c r="H58" s="1"/>
  <c r="H62" s="1"/>
  <c r="H34"/>
  <c r="G54"/>
  <c r="G58" s="1"/>
  <c r="G62" s="1"/>
  <c r="G71" s="1"/>
  <c r="E59"/>
  <c r="E64" s="1"/>
  <c r="E73" s="1"/>
  <c r="E35"/>
  <c r="F35"/>
  <c r="G89" i="22"/>
  <c r="C89"/>
  <c r="G86"/>
  <c r="C86"/>
  <c r="A46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C42"/>
  <c r="A10"/>
  <c r="H71" i="68" l="1"/>
  <c r="G90" i="22"/>
  <c r="C90"/>
  <c r="F40" i="54"/>
  <c r="F33"/>
  <c r="C41"/>
  <c r="C42" s="1"/>
  <c r="G41"/>
  <c r="G42" s="1"/>
  <c r="F36"/>
  <c r="F39"/>
  <c r="F38"/>
  <c r="F37"/>
  <c r="F35"/>
  <c r="F34"/>
  <c r="F32"/>
  <c r="F31"/>
  <c r="F30"/>
  <c r="D41"/>
  <c r="D42" s="1"/>
  <c r="E14" i="46"/>
  <c r="D14"/>
  <c r="D16" i="59"/>
  <c r="E34" i="56"/>
  <c r="F7" i="54"/>
  <c r="F8"/>
  <c r="F9"/>
  <c r="F10"/>
  <c r="F11"/>
  <c r="F12"/>
  <c r="F13"/>
  <c r="F14"/>
  <c r="F15"/>
  <c r="F16"/>
  <c r="F17"/>
  <c r="F18"/>
  <c r="F29"/>
  <c r="C16" i="59"/>
  <c r="E16"/>
  <c r="F16"/>
  <c r="C9" i="56"/>
  <c r="D9"/>
  <c r="E9"/>
  <c r="D10"/>
  <c r="E10"/>
  <c r="F10"/>
  <c r="C13"/>
  <c r="D13"/>
  <c r="E13"/>
  <c r="D14"/>
  <c r="E14"/>
  <c r="F14"/>
  <c r="C17"/>
  <c r="D17"/>
  <c r="E17"/>
  <c r="D18"/>
  <c r="E18"/>
  <c r="F18"/>
  <c r="C21"/>
  <c r="D21"/>
  <c r="E21"/>
  <c r="D22"/>
  <c r="E22"/>
  <c r="F22"/>
  <c r="C29"/>
  <c r="D29"/>
  <c r="E29"/>
  <c r="D30"/>
  <c r="E30"/>
  <c r="F30"/>
  <c r="C34"/>
  <c r="D34"/>
  <c r="D35"/>
  <c r="E35"/>
  <c r="F35"/>
  <c r="C38"/>
  <c r="D38"/>
  <c r="E38"/>
  <c r="D39"/>
  <c r="E39"/>
  <c r="F39"/>
  <c r="C43"/>
  <c r="D43"/>
  <c r="E43"/>
  <c r="D44"/>
  <c r="E44"/>
  <c r="F44"/>
  <c r="D9" i="66"/>
  <c r="F9"/>
  <c r="G9"/>
  <c r="H9" s="1"/>
  <c r="D10"/>
  <c r="F10"/>
  <c r="G10"/>
  <c r="H10" s="1"/>
  <c r="D11"/>
  <c r="F11"/>
  <c r="G11"/>
  <c r="H11" s="1"/>
  <c r="D12"/>
  <c r="F12"/>
  <c r="G12"/>
  <c r="H12" s="1"/>
  <c r="D13"/>
  <c r="F13"/>
  <c r="G13"/>
  <c r="H13" s="1"/>
  <c r="D14"/>
  <c r="F14"/>
  <c r="G14"/>
  <c r="H14" s="1"/>
  <c r="D15"/>
  <c r="F15"/>
  <c r="G15"/>
  <c r="H15" s="1"/>
  <c r="D16"/>
  <c r="F16"/>
  <c r="G16"/>
  <c r="H16" s="1"/>
  <c r="D17"/>
  <c r="F17"/>
  <c r="G17"/>
  <c r="H17" s="1"/>
  <c r="D18"/>
  <c r="F18"/>
  <c r="G18"/>
  <c r="H18" s="1"/>
  <c r="D19"/>
  <c r="F19"/>
  <c r="G19"/>
  <c r="H19" s="1"/>
  <c r="D20"/>
  <c r="F20"/>
  <c r="G20"/>
  <c r="H20" s="1"/>
  <c r="D21"/>
  <c r="F21"/>
  <c r="G21"/>
  <c r="H21" s="1"/>
  <c r="D22"/>
  <c r="F22"/>
  <c r="G22"/>
  <c r="H22" s="1"/>
  <c r="D23"/>
  <c r="F23"/>
  <c r="G23"/>
  <c r="H23" s="1"/>
  <c r="D24"/>
  <c r="F24"/>
  <c r="G24"/>
  <c r="H24" s="1"/>
  <c r="D25"/>
  <c r="F25"/>
  <c r="G25"/>
  <c r="H25" s="1"/>
  <c r="D26"/>
  <c r="F26"/>
  <c r="G26"/>
  <c r="H26" s="1"/>
  <c r="D27"/>
  <c r="F27"/>
  <c r="G27"/>
  <c r="H27" s="1"/>
  <c r="E25" i="56" l="1"/>
  <c r="D25"/>
  <c r="D26"/>
  <c r="C25"/>
  <c r="F41" i="54"/>
  <c r="F42" s="1"/>
  <c r="F26" i="56"/>
  <c r="F19" i="54"/>
  <c r="F20" s="1"/>
  <c r="B19"/>
  <c r="B20" s="1"/>
  <c r="E26" i="56"/>
  <c r="H92" i="67"/>
  <c r="H141" s="1"/>
</calcChain>
</file>

<file path=xl/comments1.xml><?xml version="1.0" encoding="utf-8"?>
<comments xmlns="http://schemas.openxmlformats.org/spreadsheetml/2006/main">
  <authors>
    <author>Ivana</author>
  </authors>
  <commentList>
    <comment ref="C20" authorId="0">
      <text>
        <r>
          <rPr>
            <b/>
            <sz val="9"/>
            <color indexed="81"/>
            <rFont val="Tahoma"/>
            <family val="2"/>
            <charset val="238"/>
          </rPr>
          <t>Ivana: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<sst xmlns="http://schemas.openxmlformats.org/spreadsheetml/2006/main" count="2123" uniqueCount="1151">
  <si>
    <t xml:space="preserve">Квалификациона структура </t>
  </si>
  <si>
    <t>Старосна структура</t>
  </si>
  <si>
    <t>Редни број</t>
  </si>
  <si>
    <t>ВСС</t>
  </si>
  <si>
    <t xml:space="preserve">До 30 година </t>
  </si>
  <si>
    <t>До 5 година</t>
  </si>
  <si>
    <t>ВС</t>
  </si>
  <si>
    <t>5 до 10</t>
  </si>
  <si>
    <t>ВКВ</t>
  </si>
  <si>
    <t xml:space="preserve">40 до 50 </t>
  </si>
  <si>
    <t>10 до 15</t>
  </si>
  <si>
    <t>ССС</t>
  </si>
  <si>
    <t xml:space="preserve">50 до 60 </t>
  </si>
  <si>
    <t>15 до 20</t>
  </si>
  <si>
    <t>КВ</t>
  </si>
  <si>
    <t>20 до 25</t>
  </si>
  <si>
    <t>ПК</t>
  </si>
  <si>
    <t>25 до 30</t>
  </si>
  <si>
    <t>НК</t>
  </si>
  <si>
    <t>Просечна старост</t>
  </si>
  <si>
    <t>30 до 35</t>
  </si>
  <si>
    <t>УКУПНО</t>
  </si>
  <si>
    <t>Преко 35</t>
  </si>
  <si>
    <t>Остало</t>
  </si>
  <si>
    <t xml:space="preserve">Планирано </t>
  </si>
  <si>
    <t>СРЕДСТВА ЗА ПОСЕБНЕ НАМЕНЕ</t>
  </si>
  <si>
    <t>Позиција</t>
  </si>
  <si>
    <t>Спонзорство</t>
  </si>
  <si>
    <t>Донације</t>
  </si>
  <si>
    <t>Хуманитарне активности</t>
  </si>
  <si>
    <t>Спортске активности</t>
  </si>
  <si>
    <t>Реклама и пропаганда</t>
  </si>
  <si>
    <t>5. Примљене дивиденде</t>
  </si>
  <si>
    <t>1. Увећање основног капитала</t>
  </si>
  <si>
    <t>Добра</t>
  </si>
  <si>
    <t>Услуге</t>
  </si>
  <si>
    <t>ПАСИВА</t>
  </si>
  <si>
    <t>14</t>
  </si>
  <si>
    <t>24</t>
  </si>
  <si>
    <t>АОП</t>
  </si>
  <si>
    <t xml:space="preserve">Дневнице на службеном путу </t>
  </si>
  <si>
    <t xml:space="preserve">Накнаде трошкова на службеном путу
 </t>
  </si>
  <si>
    <t>ИЗВЕШТАЈ О ТОКОВИМА ГОТОВИНЕ</t>
  </si>
  <si>
    <t xml:space="preserve">ТРОШКОВИ ЗАПОСЛЕНИХ </t>
  </si>
  <si>
    <t>у динарима</t>
  </si>
  <si>
    <t>Р. бр.</t>
  </si>
  <si>
    <t>Трошкови запослених</t>
  </si>
  <si>
    <t>Број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</si>
  <si>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</si>
  <si>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</si>
  <si>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</si>
  <si>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</si>
  <si>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</si>
  <si>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</si>
  <si>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</si>
  <si>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</si>
  <si>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</si>
  <si>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</si>
  <si>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</si>
  <si>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Основ одлива/пријема кадрова</t>
  </si>
  <si>
    <t>ДИНАМИКА ЗАПОШЉАВАЊА</t>
  </si>
  <si>
    <t>Опис</t>
  </si>
  <si>
    <t>Износ</t>
  </si>
  <si>
    <t>Репрезентација</t>
  </si>
  <si>
    <t>1</t>
  </si>
  <si>
    <t>Сопствена средства</t>
  </si>
  <si>
    <t>Позајмљена средства</t>
  </si>
  <si>
    <t>2</t>
  </si>
  <si>
    <t>3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</si>
  <si>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</si>
  <si>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</si>
  <si>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</si>
  <si>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4</t>
  </si>
  <si>
    <t>5</t>
  </si>
  <si>
    <t>6</t>
  </si>
  <si>
    <t>7</t>
  </si>
  <si>
    <t>9</t>
  </si>
  <si>
    <t>10</t>
  </si>
  <si>
    <t>11</t>
  </si>
  <si>
    <t>12</t>
  </si>
  <si>
    <t>ПОЗИЦИЈА</t>
  </si>
  <si>
    <t>1.</t>
  </si>
  <si>
    <t>2.</t>
  </si>
  <si>
    <t>3.</t>
  </si>
  <si>
    <t>4.</t>
  </si>
  <si>
    <t>5.</t>
  </si>
  <si>
    <t>6.</t>
  </si>
  <si>
    <t>7.</t>
  </si>
  <si>
    <t>АКТИВА</t>
  </si>
  <si>
    <t>Накнаде члановима скупштине</t>
  </si>
  <si>
    <t>НОВОЗАПОСЛЕНИ</t>
  </si>
  <si>
    <t>ПОСЛОВОДСТВО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</si>
  <si>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</si>
  <si>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</si>
  <si>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</si>
  <si>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</si>
  <si>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</si>
  <si>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</si>
  <si>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</si>
  <si>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</si>
  <si>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</si>
  <si>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</si>
  <si>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</si>
  <si>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</si>
  <si>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ПРОСЕК</t>
  </si>
  <si>
    <t>663 и 664</t>
  </si>
  <si>
    <t>13</t>
  </si>
  <si>
    <t>15</t>
  </si>
  <si>
    <t>21</t>
  </si>
  <si>
    <t>22</t>
  </si>
  <si>
    <t>27</t>
  </si>
  <si>
    <t>Маса НЕТО зарада (зарада по одбитку припадајућих пореза и доприноса на терет запосленог)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</si>
  <si>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</si>
  <si>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</si>
  <si>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>Број запослених  по кадровској евиденцији - УКУПНО*</t>
  </si>
  <si>
    <t>4.1.</t>
  </si>
  <si>
    <t xml:space="preserve"> - на неодређено време</t>
  </si>
  <si>
    <t>4.2.</t>
  </si>
  <si>
    <t>- на одређено време</t>
  </si>
  <si>
    <t>8</t>
  </si>
  <si>
    <t>16</t>
  </si>
  <si>
    <t>17</t>
  </si>
  <si>
    <t>18</t>
  </si>
  <si>
    <t>19</t>
  </si>
  <si>
    <t>20</t>
  </si>
  <si>
    <t>25</t>
  </si>
  <si>
    <t>26</t>
  </si>
  <si>
    <t>28</t>
  </si>
  <si>
    <t>I. Приливи готовине из активности инвестирања (1 до 5)</t>
  </si>
  <si>
    <t>II. Одливи готовине из активности инвестирања (1 до 3)</t>
  </si>
  <si>
    <t>563 и 564</t>
  </si>
  <si>
    <t>69-59</t>
  </si>
  <si>
    <t>1. Улагања у развој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</si>
  <si>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</si>
  <si>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</si>
  <si>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</si>
  <si>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</si>
  <si>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</si>
  <si>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</si>
  <si>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</si>
  <si>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</si>
  <si>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</si>
  <si>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</si>
  <si>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</si>
  <si>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</si>
  <si>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</si>
  <si>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</si>
  <si>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</si>
  <si>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</si>
  <si>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</si>
  <si>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</si>
  <si>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</si>
  <si>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</si>
  <si>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</si>
  <si>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</si>
  <si>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</si>
  <si>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</si>
  <si>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</si>
  <si>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</si>
  <si>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</si>
  <si>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</si>
  <si>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</si>
  <si>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</si>
  <si>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</si>
  <si>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</si>
  <si>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</si>
  <si>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</si>
  <si>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</si>
  <si>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</si>
  <si>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</si>
  <si>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</si>
  <si>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</si>
  <si>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</si>
  <si>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</si>
  <si>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</si>
  <si>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</si>
  <si>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</si>
  <si>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</si>
  <si>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</si>
  <si>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</si>
  <si>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</si>
  <si>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</si>
  <si>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</si>
  <si>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</si>
  <si>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</si>
  <si>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</si>
  <si>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</si>
  <si>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</si>
  <si>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</si>
  <si>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</si>
  <si>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</si>
  <si>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</si>
  <si>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 xml:space="preserve">Маса зарада </t>
  </si>
  <si>
    <t>СТАРОЗАПОСЛЕНИ*</t>
  </si>
  <si>
    <t>у 000 динара</t>
  </si>
  <si>
    <t>Структура по полу</t>
  </si>
  <si>
    <t>23</t>
  </si>
  <si>
    <t>Накнаде члановима Комисије за ревизију</t>
  </si>
  <si>
    <t>Накнада председника</t>
  </si>
  <si>
    <t>Број систематизованих радних места</t>
  </si>
  <si>
    <t xml:space="preserve"> Број запослених по кадровској евиденцији</t>
  </si>
  <si>
    <t xml:space="preserve">Број запослених на неодређено време </t>
  </si>
  <si>
    <t>Број запослених на одређено време</t>
  </si>
  <si>
    <t>УКУПНО:</t>
  </si>
  <si>
    <t>Пословни приходи</t>
  </si>
  <si>
    <t>План</t>
  </si>
  <si>
    <t>Реализација</t>
  </si>
  <si>
    <t>-</t>
  </si>
  <si>
    <t>Пословни расходи</t>
  </si>
  <si>
    <t>Пословни резултат</t>
  </si>
  <si>
    <t>Нето резултат</t>
  </si>
  <si>
    <t>Број запослених на дан 31.12.</t>
  </si>
  <si>
    <t>Просечна нето зарада</t>
  </si>
  <si>
    <t>EBITDA</t>
  </si>
  <si>
    <t>Ликвидност</t>
  </si>
  <si>
    <t>Дуг / капитал</t>
  </si>
  <si>
    <t>НАПОМЕНА:</t>
  </si>
  <si>
    <t>Број прималаца накнаде по уговору о привременим и повременим пословима*</t>
  </si>
  <si>
    <t>Број прималаца накнаде по уговору о делу*</t>
  </si>
  <si>
    <t>СУБВЕНЦИЈЕ И ОСТАЛИ ПРИХОДИ ИЗ БУЏЕТА</t>
  </si>
  <si>
    <t>Приход</t>
  </si>
  <si>
    <t>Пренето из буџета</t>
  </si>
  <si>
    <t xml:space="preserve">Неутрошено </t>
  </si>
  <si>
    <t>4 (2-3)</t>
  </si>
  <si>
    <t>Субвенције</t>
  </si>
  <si>
    <t>Остали приходи из буџета*</t>
  </si>
  <si>
    <t>01.01. до 31.03.</t>
  </si>
  <si>
    <t>01.01. до 30.06.</t>
  </si>
  <si>
    <t>01.01. до 30.09.</t>
  </si>
  <si>
    <t>01.01. до 31.12.</t>
  </si>
  <si>
    <t>Број прималаца накнаде по основу осталих уговора*</t>
  </si>
  <si>
    <t>Број прималаца накнаде по ауторским уговорима*</t>
  </si>
  <si>
    <t>Број чланова Комисије за ревизију*</t>
  </si>
  <si>
    <t>Број чланова скупштине*</t>
  </si>
  <si>
    <t xml:space="preserve">* број запослених/прималаца/чланова последњег дана извештајног периода </t>
  </si>
  <si>
    <t>Структура по времену у радном односу</t>
  </si>
  <si>
    <t>Накнаде Надзорног одбора / Скупштине у нето износу</t>
  </si>
  <si>
    <t>Месец</t>
  </si>
  <si>
    <t>Накнаде Надзорног одбора / Скупштине у бруто износу</t>
  </si>
  <si>
    <t>Накнада члана</t>
  </si>
  <si>
    <t>Број чланова</t>
  </si>
  <si>
    <t xml:space="preserve">Укупан износ </t>
  </si>
  <si>
    <t>1+(2*3)</t>
  </si>
  <si>
    <t>Накнаде Комисије за ревизију у нето износу</t>
  </si>
  <si>
    <t>Накнаде Комисије за ревизију у бруто износу</t>
  </si>
  <si>
    <t>Укупно:</t>
  </si>
  <si>
    <t>Структура финансирања</t>
  </si>
  <si>
    <t>Износ према
 извору финансирања</t>
  </si>
  <si>
    <t>Просечна зарада</t>
  </si>
  <si>
    <t xml:space="preserve">30 до 40  </t>
  </si>
  <si>
    <t>Мушки</t>
  </si>
  <si>
    <t>Женски</t>
  </si>
  <si>
    <t>Р.бр.</t>
  </si>
  <si>
    <t>Група рачуна, рачун</t>
  </si>
  <si>
    <t>П О З И Ц И Ј А</t>
  </si>
  <si>
    <t xml:space="preserve">КРЕДИТНА ЗАДУЖЕНОСТ </t>
  </si>
  <si>
    <t>Кредитор</t>
  </si>
  <si>
    <t>Назив кредита / Пројекта</t>
  </si>
  <si>
    <t>Оригинална валута</t>
  </si>
  <si>
    <t>Гаранција државе</t>
  </si>
  <si>
    <t>Година повлачења кредита</t>
  </si>
  <si>
    <t>Рок отплате без периода почека</t>
  </si>
  <si>
    <t>Период почека (Grace period)</t>
  </si>
  <si>
    <t>Датум прве отплате</t>
  </si>
  <si>
    <t>Каматна стопа</t>
  </si>
  <si>
    <t>Број отплата током једне године</t>
  </si>
  <si>
    <t>Да/Не</t>
  </si>
  <si>
    <t>Укупно главница</t>
  </si>
  <si>
    <t>Укупно камата</t>
  </si>
  <si>
    <t>Домаћи кредитор</t>
  </si>
  <si>
    <t xml:space="preserve">   ...................</t>
  </si>
  <si>
    <t>Страни кредитор</t>
  </si>
  <si>
    <t>Укупно кредитно задужење</t>
  </si>
  <si>
    <t>од чега за ликвидност</t>
  </si>
  <si>
    <t>од чега за капиталне пројекте</t>
  </si>
  <si>
    <t>Укупно радови:</t>
  </si>
  <si>
    <t>Укупно добра: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</si>
  <si>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</si>
  <si>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</si>
  <si>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</si>
  <si>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</si>
  <si>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</si>
  <si>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</si>
  <si>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</si>
  <si>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</si>
  <si>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</si>
  <si>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</si>
  <si>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</si>
  <si>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</si>
  <si>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</si>
  <si>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</si>
  <si>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</si>
  <si>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</si>
  <si>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</si>
  <si>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</si>
  <si>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</si>
  <si>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</si>
  <si>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</si>
  <si>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</si>
  <si>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</si>
  <si>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</si>
  <si>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</si>
  <si>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</si>
  <si>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</si>
  <si>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</si>
  <si>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</si>
  <si>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</si>
  <si>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</si>
  <si>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</si>
  <si>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</si>
  <si>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</si>
  <si>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</si>
  <si>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</si>
  <si>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</si>
  <si>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</si>
  <si>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</si>
  <si>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</si>
  <si>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</si>
  <si>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</si>
  <si>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</si>
  <si>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</si>
  <si>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</si>
  <si>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</si>
  <si>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</si>
  <si>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</si>
  <si>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</si>
  <si>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</si>
  <si>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</si>
  <si>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</si>
  <si>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</si>
  <si>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</si>
  <si>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</si>
  <si>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</si>
  <si>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</si>
  <si>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</si>
  <si>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</si>
  <si>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</si>
  <si>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Број чланова надзорног одбора*</t>
  </si>
  <si>
    <t>Накнаде члановима надзорног одбора</t>
  </si>
  <si>
    <t>Број извршилаца</t>
  </si>
  <si>
    <t>…</t>
  </si>
  <si>
    <t xml:space="preserve">Преко 60 </t>
  </si>
  <si>
    <t>СТАРОЗАПОСЛЕНИ**</t>
  </si>
  <si>
    <t>УКУПНО = ДОБРА + УСЛУГЕ+РАДОВИ</t>
  </si>
  <si>
    <t>Прилог 1б</t>
  </si>
  <si>
    <t xml:space="preserve"> </t>
  </si>
  <si>
    <t>Запослени</t>
  </si>
  <si>
    <t>Приказ планираних и реализованих индикатора пословања</t>
  </si>
  <si>
    <t>Прилог 13.</t>
  </si>
  <si>
    <t>Прилог 14.</t>
  </si>
  <si>
    <t>Средства буџета  (по контима)</t>
  </si>
  <si>
    <t>Прилог 15.</t>
  </si>
  <si>
    <t>Прилог 12.</t>
  </si>
  <si>
    <t>Прилог 11.</t>
  </si>
  <si>
    <t>Прилог 9.</t>
  </si>
  <si>
    <t>Прилог 7.</t>
  </si>
  <si>
    <t>Прилог 6.</t>
  </si>
  <si>
    <t>Прилог 5.</t>
  </si>
  <si>
    <t>Укупни капитал</t>
  </si>
  <si>
    <t>% одступања реализације од плана</t>
  </si>
  <si>
    <t>% одступања реализације у односу на реализацију претходне године</t>
  </si>
  <si>
    <t>Укупна имовина</t>
  </si>
  <si>
    <t>Инвестиције</t>
  </si>
  <si>
    <t>Просечна  нето зарада = збир свих исплаћених нето зарада у години / 12 / број запослених</t>
  </si>
  <si>
    <t>ROA</t>
  </si>
  <si>
    <t>ROE</t>
  </si>
  <si>
    <t>Оперативни новчани ток</t>
  </si>
  <si>
    <t>% зарада у пословним приходима</t>
  </si>
  <si>
    <t>Кредитно задужење без гаранције државе</t>
  </si>
  <si>
    <t>Кредитно задужење са гаранцијом државе</t>
  </si>
  <si>
    <t>Остали приходи из буџета</t>
  </si>
  <si>
    <t>Укупно приходи из буџета</t>
  </si>
  <si>
    <t>Пренето</t>
  </si>
  <si>
    <t>План
01.01-31.03.2020.</t>
  </si>
  <si>
    <t>План
01.01-30.06.2020.</t>
  </si>
  <si>
    <t>План
01.01-30.09.2020.</t>
  </si>
  <si>
    <t>План 
01.01-31.12.2020.</t>
  </si>
  <si>
    <t>Број прималаца отпремнине</t>
  </si>
  <si>
    <t>29</t>
  </si>
  <si>
    <t>ПЛАНИРАНА ФИНАНСИЈСКА СРЕДСТВА ЗА НАБАВКУ ДОБАРА, РАДОВА И УСЛУГА</t>
  </si>
  <si>
    <t xml:space="preserve">ПЛАН ИНВЕСТИЦИЈА </t>
  </si>
  <si>
    <t>Назив инвестиције</t>
  </si>
  <si>
    <t>Укупно инвестиције</t>
  </si>
  <si>
    <t xml:space="preserve">План  </t>
  </si>
  <si>
    <t>Нето</t>
  </si>
  <si>
    <t>Реализовано</t>
  </si>
  <si>
    <t>Износ неутрошених средстава из ранијих година   (у односу на претходну)</t>
  </si>
  <si>
    <t>Реализовано (процена)</t>
  </si>
  <si>
    <t>Сектор / Организациона јединица</t>
  </si>
  <si>
    <t>Реализација (процена)</t>
  </si>
  <si>
    <t>Број прималаца јубиларних награда</t>
  </si>
  <si>
    <t>Бруто 1</t>
  </si>
  <si>
    <t>Запослени без пословодства</t>
  </si>
  <si>
    <t>Најнижа зарада</t>
  </si>
  <si>
    <t>Највиша зарада</t>
  </si>
  <si>
    <t>Распон исплаћених и планираних зарада</t>
  </si>
  <si>
    <t xml:space="preserve">A. УПИСАНИ А НЕУПЛАЋЕНИ КАПИТАЛ </t>
  </si>
  <si>
    <t>Б. СТАЛНА ИМОВИНА</t>
  </si>
  <si>
    <t>(0003 + 0009 + 0017 + 0018 + 0028)</t>
  </si>
  <si>
    <t>I. НЕМАТЕРИЈАЛНА ИМОВИНА</t>
  </si>
  <si>
    <t>(0004 + 0005 + 0006 + 0007 + 0008)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</si>
  <si>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</si>
  <si>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</si>
  <si>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 xml:space="preserve">3. Гудвил </t>
  </si>
  <si>
    <t>015 и 016</t>
  </si>
  <si>
    <t xml:space="preserve">4. Нематеријална имовина узета у лизинг и нематеријална имовина у припреми </t>
  </si>
  <si>
    <t>5. Аванси за нематеријалну имовину</t>
  </si>
  <si>
    <t>II. НЕКРЕТНИНЕ, ПОСТРОЈЕЊА И ОПРЕМА</t>
  </si>
  <si>
    <t>(0010 + 0011 + 0012 + 0013 + 0014 + 0015 + 0016)</t>
  </si>
  <si>
    <t>020, 021 и 022</t>
  </si>
  <si>
    <t>1. Земљиште и грађевински објекти</t>
  </si>
  <si>
    <t>2. Постројења и опрема</t>
  </si>
  <si>
    <t>3. Инвестиционе некретнине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</si>
  <si>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</si>
  <si>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</si>
  <si>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026 и 028</t>
  </si>
  <si>
    <t>029 (део)</t>
  </si>
  <si>
    <t xml:space="preserve">6. Аванси за некретнине, постројења и опрему у земљи </t>
  </si>
  <si>
    <t xml:space="preserve">7. Аванси за некретнине, постројења и опрему у иностранству </t>
  </si>
  <si>
    <t xml:space="preserve">III. БИОЛОШКА СРЕДСТВА </t>
  </si>
  <si>
    <t>04 и 05</t>
  </si>
  <si>
    <t xml:space="preserve">IV. ДУГОРОЧНИ ФИНАНСИЈСКИ ПЛАСМАНИ И ДУГОРОЧНА ПОТРАЖИВАЊА </t>
  </si>
  <si>
    <t>(0019 + 0020 + 0021 + 0022 + 0023 + 0024 + 0025 + 0026 + 0027)</t>
  </si>
  <si>
    <t>040 (део), 041 (део) и 042 (део)</t>
  </si>
  <si>
    <t>040 (део), 041 (део), 042 (део)</t>
  </si>
  <si>
    <t>2. Учешћа у капиталу која се вреднују методом учешћа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</si>
  <si>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</si>
  <si>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</si>
  <si>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044, 050 (део), 051 (део)</t>
  </si>
  <si>
    <t>045 (део) и 053 (део)</t>
  </si>
  <si>
    <t xml:space="preserve">5. Дугорочни пласмани (дати кредити и зајмови) у земљи </t>
  </si>
  <si>
    <t xml:space="preserve">6. Дугорочни пласмани (дати кредити и зајмови) у иностранству </t>
  </si>
  <si>
    <t xml:space="preserve">8. Откупљене сопствене акције и откупљени сопствени удели </t>
  </si>
  <si>
    <t>048, 052, 054, 055 и 056</t>
  </si>
  <si>
    <t xml:space="preserve">9. Остали дугорочни финансијски пласмани и остала дугорочна потраживања </t>
  </si>
  <si>
    <t>28 (део) осим 288</t>
  </si>
  <si>
    <t xml:space="preserve">V. ДУГОРОЧНА АКТИВНА ВРЕМЕНСКА РАЗГРАНИЧЕЊА </t>
  </si>
  <si>
    <t xml:space="preserve">В. ОДЛОЖЕНА ПОРЕСКА СРЕДСТВА </t>
  </si>
  <si>
    <t xml:space="preserve">Г. ОБРТНА ИМОВИНА </t>
  </si>
  <si>
    <t>(0031 + 0037 + 0038 + 0044 + 0048 + 0057+ 0058)</t>
  </si>
  <si>
    <t>Класа 1, осим групе рачуна 14</t>
  </si>
  <si>
    <t>I. ЗАЛИХЕ (0032 + 0033 + 0034 + 0035 + 0036)</t>
  </si>
  <si>
    <t xml:space="preserve">1. Материјал, резервни делови, алат и ситан инвентар </t>
  </si>
  <si>
    <t>11 и 12</t>
  </si>
  <si>
    <t xml:space="preserve">2. Недовршена производња и готови производи </t>
  </si>
  <si>
    <t xml:space="preserve">3. Роба </t>
  </si>
  <si>
    <t>150, 152 и 154</t>
  </si>
  <si>
    <t>4. Плаћени аванси за залихе и услуге у земљи</t>
  </si>
  <si>
    <t>151, 153 и 155</t>
  </si>
  <si>
    <t xml:space="preserve">5. Плаћени аванси за залихе и услуге у иностранству </t>
  </si>
  <si>
    <t xml:space="preserve">II. СТАЛНА ИМОВИНА КОЈА СЕ ДРЖИ ЗА ПРОДАЈУ И ПРЕСТАНАК ПОСЛОВАЊА </t>
  </si>
  <si>
    <t xml:space="preserve">III. ПОТРАЖИВАЊА ПО ОСНОВУ ПРОДАЈЕ </t>
  </si>
  <si>
    <t>(0039 + 0040 + 0041 + 0042 + 0043)</t>
  </si>
  <si>
    <t xml:space="preserve">1. Потраживања од купаца у земљи </t>
  </si>
  <si>
    <t xml:space="preserve">2. Потраживања од купаца у иностранству </t>
  </si>
  <si>
    <t>200 и 202</t>
  </si>
  <si>
    <t xml:space="preserve">3. Потраживања од матичног, зависних и осталих повезаних лица у земљи </t>
  </si>
  <si>
    <t>201 и 203</t>
  </si>
  <si>
    <t>4. Потраживања од матичног, зависних и осталих повезаних лица у иностранству</t>
  </si>
  <si>
    <t xml:space="preserve">5. Остала потраживања по основу продаје </t>
  </si>
  <si>
    <t>21, 22 и 27</t>
  </si>
  <si>
    <t xml:space="preserve">IV. ОСТАЛА КРАТКОРОЧНА ПОТРАЖИВАЊА </t>
  </si>
  <si>
    <t>(0045 + 0046 + 0047)</t>
  </si>
  <si>
    <t>21, 22 осим 223 и 224, и 27</t>
  </si>
  <si>
    <t xml:space="preserve">1. Остала потраживања </t>
  </si>
  <si>
    <t xml:space="preserve">2. Потраживања за више плаћен порез на добитак </t>
  </si>
  <si>
    <t xml:space="preserve">3. Потраживања по основу преплаћених осталих пореза и доприноса </t>
  </si>
  <si>
    <t xml:space="preserve">V. КРАТКОРОЧНИ ФИНАНСИЈСКИ ПЛАСМАНИ </t>
  </si>
  <si>
    <t>(0049 + 0050 + 0051 + 0052 + 0053 + 0054 + 0055 + 0056)</t>
  </si>
  <si>
    <t xml:space="preserve">1. Краткорочни кредити и пласмани - матично и зависна правна лица </t>
  </si>
  <si>
    <t>232, 234 (део)</t>
  </si>
  <si>
    <t xml:space="preserve">3. Краткорочни кредити, зајмови и пласмани у земљи </t>
  </si>
  <si>
    <t>233, 234 (део)</t>
  </si>
  <si>
    <t xml:space="preserve">4. Kраткорочни кредити, зајмови и пласмани у иностранству </t>
  </si>
  <si>
    <t xml:space="preserve">5. Хартије од вредности које се вреднују по амортизованој вредности </t>
  </si>
  <si>
    <t>236 (део)</t>
  </si>
  <si>
    <t xml:space="preserve">7. Откупљене сопствене акције и откупљени сопствени удели </t>
  </si>
  <si>
    <t>236 (део), 238 и 239</t>
  </si>
  <si>
    <t xml:space="preserve">8. Остали краткорочни финансијски пласмани </t>
  </si>
  <si>
    <t xml:space="preserve">VI. ГОТОВИНА И ГОТОВИНСКИ ЕКВИВАЛЕНТИ </t>
  </si>
  <si>
    <t>28 (део), осим 288</t>
  </si>
  <si>
    <t xml:space="preserve">VII. КРАТКОРОЧНА АКТИВНА ВРЕМЕНСКА РАЗГРАНИЧЕЊА </t>
  </si>
  <si>
    <t xml:space="preserve">Ђ. ВАНБИЛАНСНА АКТИВА 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</si>
  <si>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</si>
  <si>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</si>
  <si>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</si>
  <si>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</si>
  <si>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</si>
  <si>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</si>
  <si>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</si>
  <si>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</si>
  <si>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>дуговни салдо рачуна 331, 332, 333, 334, 335, 336 и 337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</si>
  <si>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</si>
  <si>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</si>
  <si>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</si>
  <si>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</si>
  <si>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</si>
  <si>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</si>
  <si>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</si>
  <si>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</si>
  <si>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</si>
  <si>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</si>
  <si>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</si>
  <si>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</si>
  <si>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</si>
  <si>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</si>
  <si>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</si>
  <si>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</si>
  <si>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</si>
  <si>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</si>
  <si>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</si>
  <si>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</si>
  <si>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</si>
  <si>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</si>
  <si>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</si>
  <si>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</si>
  <si>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</si>
  <si>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</si>
  <si>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</si>
  <si>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</si>
  <si>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</si>
  <si>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</si>
  <si>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</si>
  <si>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</si>
  <si>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</si>
  <si>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</si>
  <si>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</si>
  <si>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</si>
  <si>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</si>
  <si>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</si>
  <si>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</si>
  <si>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</si>
  <si>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</si>
  <si>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</si>
  <si>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</si>
  <si>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</si>
  <si>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</si>
  <si>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</si>
  <si>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</si>
  <si>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</si>
  <si>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</si>
  <si>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</si>
  <si>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</si>
  <si>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</si>
  <si>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</si>
  <si>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</si>
  <si>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</si>
  <si>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</si>
  <si>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</si>
  <si>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</si>
  <si>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</si>
  <si>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</si>
  <si>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</si>
  <si>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 xml:space="preserve">1. Остале краткорочне обавезе </t>
  </si>
  <si>
    <t>47,48 осим 481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</si>
  <si>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</si>
  <si>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</si>
  <si>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</si>
  <si>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</si>
  <si>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</si>
  <si>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</si>
  <si>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</si>
  <si>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</si>
  <si>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</si>
  <si>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>Д. УКУПНА АКТИВА = ПОСЛОВНА ИМОВИНА (0001 + 0002 + 0029 + 0030)</t>
  </si>
  <si>
    <t>Прилог 1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</si>
  <si>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</si>
  <si>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</si>
  <si>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</si>
  <si>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</si>
  <si>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</si>
  <si>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</si>
  <si>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</si>
  <si>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</si>
  <si>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</si>
  <si>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</si>
  <si>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</si>
  <si>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</si>
  <si>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</si>
  <si>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</si>
  <si>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</si>
  <si>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</si>
  <si>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</si>
  <si>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</si>
  <si>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</si>
  <si>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</si>
  <si>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</si>
  <si>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</si>
  <si>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</si>
  <si>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</si>
  <si>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</si>
  <si>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</si>
  <si>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</si>
  <si>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</si>
  <si>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</si>
  <si>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</si>
  <si>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</si>
  <si>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</si>
  <si>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</si>
  <si>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</si>
  <si>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</si>
  <si>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</si>
  <si>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</si>
  <si>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</si>
  <si>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</si>
  <si>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</si>
  <si>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</si>
  <si>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</si>
  <si>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</si>
  <si>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</si>
  <si>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</si>
  <si>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</si>
  <si>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</si>
  <si>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</si>
  <si>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</si>
  <si>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</si>
  <si>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</si>
  <si>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</si>
  <si>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</si>
  <si>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</si>
  <si>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</si>
  <si>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</si>
  <si>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</si>
  <si>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</si>
  <si>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</si>
  <si>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</si>
  <si>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</si>
  <si>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</si>
  <si>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</si>
  <si>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</si>
  <si>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</si>
  <si>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</si>
  <si>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</si>
  <si>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</si>
  <si>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</si>
  <si>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</si>
  <si>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</si>
  <si>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</si>
  <si>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</si>
  <si>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</si>
  <si>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</si>
  <si>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 xml:space="preserve">II. ОДЛОЖЕНИ ПОРЕСКИХ РАСХОДИ ПЕРИОДА 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</si>
  <si>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</si>
  <si>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</si>
  <si>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</si>
  <si>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</si>
  <si>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</si>
  <si>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</si>
  <si>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</si>
  <si>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</si>
  <si>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</si>
  <si>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</si>
  <si>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</si>
  <si>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</si>
  <si>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Прилог 2</t>
  </si>
  <si>
    <t>722 дуг. салдо</t>
  </si>
  <si>
    <t>722 пот. салдо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</si>
  <si>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</si>
  <si>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</si>
  <si>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</si>
  <si>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</si>
  <si>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</si>
  <si>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</si>
  <si>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</si>
  <si>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</si>
  <si>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</si>
  <si>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</si>
  <si>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</si>
  <si>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</si>
  <si>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</si>
  <si>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</si>
  <si>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</si>
  <si>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</si>
  <si>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ГОТОВИНИЕ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</si>
  <si>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</si>
  <si>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</si>
  <si>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</si>
  <si>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</si>
  <si>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</si>
  <si>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</si>
  <si>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</si>
  <si>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</si>
  <si>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</si>
  <si>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</si>
  <si>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</si>
  <si>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</si>
  <si>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</si>
  <si>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</si>
  <si>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</si>
  <si>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</si>
  <si>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</si>
  <si>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</si>
  <si>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</si>
  <si>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</si>
  <si>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</si>
  <si>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</si>
  <si>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</si>
  <si>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</si>
  <si>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</si>
  <si>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</si>
  <si>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</si>
  <si>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>Прилог 1а</t>
  </si>
  <si>
    <t>Циљеви јавног предузећа са кључним индикаторима остварења циљева</t>
  </si>
  <si>
    <t>Циљ</t>
  </si>
  <si>
    <t>Индикатор</t>
  </si>
  <si>
    <t>Базна година</t>
  </si>
  <si>
    <t>Вредност индикатора</t>
  </si>
  <si>
    <t>Извор провере</t>
  </si>
  <si>
    <t>Активност за достизање циља</t>
  </si>
  <si>
    <t>Ниска вероватноћа</t>
  </si>
  <si>
    <t>Низак утицај</t>
  </si>
  <si>
    <t>Умерена вероватноћа</t>
  </si>
  <si>
    <t>Умерен утицај</t>
  </si>
  <si>
    <t>Висока вероватноћа</t>
  </si>
  <si>
    <t>Висок утицај</t>
  </si>
  <si>
    <t>Ризик</t>
  </si>
  <si>
    <t>Вероватноћа ризика                    (1)</t>
  </si>
  <si>
    <t>Утицај ризика                            (2)</t>
  </si>
  <si>
    <t>Укупно                                     (3)</t>
  </si>
  <si>
    <t>Избор</t>
  </si>
  <si>
    <t>Вероватноћа</t>
  </si>
  <si>
    <t>Утицај</t>
  </si>
  <si>
    <t>3=1*2</t>
  </si>
  <si>
    <t>Ефекат ризика</t>
  </si>
  <si>
    <t>Колона "Вероватноћа ризика" се попуњава по следећој шеми избором из падајућег менија:</t>
  </si>
  <si>
    <t>Број 1 - Ниска вероватноћа</t>
  </si>
  <si>
    <t>Број 2 - Умерена вероватноћа</t>
  </si>
  <si>
    <t>Број 3 - Висока вероватноћа</t>
  </si>
  <si>
    <t>Колона "Утицај ризика" се попуњава по следећој шеми избором из падајућег менија:</t>
  </si>
  <si>
    <t>Број 1 - Низак утицај</t>
  </si>
  <si>
    <t>Број 2 - Умерен утицај</t>
  </si>
  <si>
    <t>Број 3 - Висок утицај</t>
  </si>
  <si>
    <t>Колона "Укупно" се попуњава аутоматски</t>
  </si>
  <si>
    <t>Пословни ризици и план управљања ризицима</t>
  </si>
  <si>
    <t>Прилог 3</t>
  </si>
  <si>
    <t>Процењен финансијски ефекат у случају настанка ризика                                (у 000 дин)</t>
  </si>
  <si>
    <t>Планиране активности у случају појаве ризика</t>
  </si>
  <si>
    <t>2023. година</t>
  </si>
  <si>
    <t>Прилог 4</t>
  </si>
  <si>
    <t>Прилог 5а</t>
  </si>
  <si>
    <t>Прилог 5б</t>
  </si>
  <si>
    <t>Прилог 8.</t>
  </si>
  <si>
    <t>Надзорни одбор /Скупштина</t>
  </si>
  <si>
    <t>Прилог 11a</t>
  </si>
  <si>
    <t>Прилог 16.</t>
  </si>
  <si>
    <t>Прилог 17.</t>
  </si>
  <si>
    <t>2024. година</t>
  </si>
  <si>
    <t>30</t>
  </si>
  <si>
    <t>Трошкови стручног усавршавања запослених</t>
  </si>
  <si>
    <t>1. Учешћа у капиталу правних лица (осим учешћа у капиталу која се вреднују методом учешћа)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</si>
  <si>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</si>
  <si>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 xml:space="preserve">7. Дугорочна финансијска улагања (хартије од вредности које се вреднују по амортизованој вредности) </t>
  </si>
  <si>
    <t xml:space="preserve">6. Финансијска средства која се вреднују по фер вредности кроз Биланс успеха </t>
  </si>
  <si>
    <t xml:space="preserve">5. Дугорочни кредити, зајмови и обавезе по основу лизинга у иностранству </t>
  </si>
  <si>
    <t xml:space="preserve">8. Остали одливи из пословних активности </t>
  </si>
  <si>
    <t xml:space="preserve">7. Остале краткорочне обавезе </t>
  </si>
  <si>
    <t xml:space="preserve">4. Oстали приливи из редовног пословања </t>
  </si>
  <si>
    <t>* Под осталим приходима из буџета сматрају се сви приходи који нису субвенције (нпр. додела средстава из буџета по јавном позиву, конкурсу и сл.).</t>
  </si>
  <si>
    <t>00</t>
  </si>
  <si>
    <t>01</t>
  </si>
  <si>
    <t>010</t>
  </si>
  <si>
    <t>013</t>
  </si>
  <si>
    <t>017</t>
  </si>
  <si>
    <t>02</t>
  </si>
  <si>
    <t>023</t>
  </si>
  <si>
    <t>024</t>
  </si>
  <si>
    <t xml:space="preserve">5. Остале некретнине, постројења и опрема и улагања на туђим некретнинама, постројењима и опреми </t>
  </si>
  <si>
    <t>03</t>
  </si>
  <si>
    <t>046</t>
  </si>
  <si>
    <t>047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</si>
  <si>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</si>
  <si>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 xml:space="preserve">VI. НЕРЕАЛИЗОВАНИ ГУБИЦИ ПО ОСНОВУ ФИНАНСИЈСКИХ СРЕДСТАВА И ДРУГИХ КОМПОНЕНТИ ОСТАЛОГ СВЕОБУХВАТНОГ РЕЗУЛТАТА </t>
  </si>
  <si>
    <t>40, осим 400 и 404</t>
  </si>
  <si>
    <t>44, 45 и 46 осим 467</t>
  </si>
  <si>
    <t xml:space="preserve">2. Обавезе по основу пореза на додату вредност и осталих јавних прихода </t>
  </si>
  <si>
    <t xml:space="preserve">Б. ТОКОВИ ГОТОВИНЕ ИЗ АКТИВНОСТИ ИНВЕСТИРАЊА </t>
  </si>
  <si>
    <t xml:space="preserve">2. Краткорочни кредити и пласмани - остала повезана правна  лица 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</si>
  <si>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</si>
  <si>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52, осим 520 и 521</t>
  </si>
  <si>
    <t xml:space="preserve">II. НЕТО ДОБИТАК КОЈИ ПРИПАДА МАТИЧНОМ ПРАВНОМ ЛИЦУ </t>
  </si>
  <si>
    <t xml:space="preserve">И. НЕГАТИВНЕ КУРСНЕ РАЗЛИКЕ ПО ОСНОВУ ПРЕРАЧУНА ГОТОВИНЕ </t>
  </si>
  <si>
    <t>Прилог 11б</t>
  </si>
  <si>
    <t>2025. година</t>
  </si>
  <si>
    <t>Прилог 10.</t>
  </si>
  <si>
    <t>2026. година</t>
  </si>
  <si>
    <t>Стање на дан 31.12.2023.</t>
  </si>
  <si>
    <t xml:space="preserve">** позиције од 5 до 31 које се исказују у новчаним јединицама приказати у бруто износу </t>
  </si>
  <si>
    <r>
      <rPr>
        <b/>
        <sz val="10"/>
        <color theme="1"/>
        <rFont val="Arial"/>
        <family val="2"/>
      </rPr>
      <t>EBITDA</t>
    </r>
    <r>
      <rPr>
        <sz val="10"/>
        <color theme="1"/>
        <rFont val="Arial"/>
        <family val="2"/>
      </rPr>
      <t xml:space="preserve"> (Earnings before Interest, Taxes, Depreciation and Amortization) представља добитак предузећа пре опорезивања који се добија када се одузму само оперативни трошкови, а без искључивања трошкова камате и амортизације. Рачуна се тако што се добитак/губитак пре опорезивања коригује за расходе камата и амортизацију.</t>
    </r>
  </si>
  <si>
    <r>
      <rPr>
        <b/>
        <sz val="10"/>
        <color theme="1"/>
        <rFont val="Arial"/>
        <family val="2"/>
      </rPr>
      <t>ROA</t>
    </r>
    <r>
      <rPr>
        <sz val="10"/>
        <color theme="1"/>
        <rFont val="Arial"/>
        <family val="2"/>
      </rPr>
      <t xml:space="preserve"> (Return on Assets) - Стопа приноса средстава рачуна се: (нето добит / укупна средства ) *100</t>
    </r>
  </si>
  <si>
    <r>
      <rPr>
        <b/>
        <sz val="10"/>
        <color theme="1"/>
        <rFont val="Arial"/>
        <family val="2"/>
      </rPr>
      <t>ROE</t>
    </r>
    <r>
      <rPr>
        <sz val="10"/>
        <color theme="1"/>
        <rFont val="Arial"/>
        <family val="2"/>
      </rPr>
      <t xml:space="preserve"> (Return on Еquity) - Стопа приноса капитала рачуна се: (нето добит / капитал)*100</t>
    </r>
  </si>
  <si>
    <r>
      <rPr>
        <b/>
        <sz val="10"/>
        <color theme="1"/>
        <rFont val="Arial"/>
        <family val="2"/>
      </rPr>
      <t>Оперативни новчани ток</t>
    </r>
    <r>
      <rPr>
        <sz val="10"/>
        <color theme="1"/>
        <rFont val="Arial"/>
        <family val="2"/>
      </rPr>
      <t xml:space="preserve"> - новчани ток из пословних активности </t>
    </r>
  </si>
  <si>
    <r>
      <rPr>
        <b/>
        <sz val="10"/>
        <color theme="1"/>
        <rFont val="Arial"/>
        <family val="2"/>
      </rPr>
      <t>Дуг / капитал</t>
    </r>
    <r>
      <rPr>
        <sz val="10"/>
        <color theme="1"/>
        <rFont val="Arial"/>
        <family val="2"/>
      </rPr>
      <t xml:space="preserve"> представља однос укупног дуга (дугорочна резервисања и обавезе, одложене пореске обавезе и краткорочна резервисања и краткорочне обавезе) и капитала (укупна ставка из пасиве биланса стања) *100.</t>
    </r>
  </si>
  <si>
    <r>
      <rPr>
        <b/>
        <sz val="10"/>
        <color theme="1"/>
        <rFont val="Arial"/>
        <family val="2"/>
      </rPr>
      <t>Ликвидност</t>
    </r>
    <r>
      <rPr>
        <sz val="10"/>
        <color theme="1"/>
        <rFont val="Arial"/>
        <family val="2"/>
      </rPr>
      <t xml:space="preserve"> представља однос (обртна средства / краткорочне обавезе)*100.</t>
    </r>
  </si>
  <si>
    <r>
      <rPr>
        <b/>
        <sz val="10"/>
        <color theme="1"/>
        <rFont val="Arial"/>
        <family val="2"/>
      </rPr>
      <t>% зарада у пословним приходима</t>
    </r>
    <r>
      <rPr>
        <sz val="10"/>
        <color theme="1"/>
        <rFont val="Arial"/>
        <family val="2"/>
      </rPr>
      <t xml:space="preserve"> - (Трошкови зарада, накнада зарада и остали лични расходи / пословни приходи)*100</t>
    </r>
  </si>
  <si>
    <t>Дуваљка за лишће</t>
  </si>
  <si>
    <t>Мазиво</t>
  </si>
  <si>
    <t>Материјал за гасну инсталацију</t>
  </si>
  <si>
    <t>Гориво</t>
  </si>
  <si>
    <t>ХТЗ опрема</t>
  </si>
  <si>
    <t>Електрична енергија</t>
  </si>
  <si>
    <t>Електросервис возила</t>
  </si>
  <si>
    <t>Услуге центра за заштиту потрошача</t>
  </si>
  <si>
    <t>Здравствене услуге</t>
  </si>
  <si>
    <t>Застарелост потраживања од купаца</t>
  </si>
  <si>
    <t>Умањење укупног прихода више од 20%</t>
  </si>
  <si>
    <t>Слање опомена, утуживање потраживања.репрограми потраживања</t>
  </si>
  <si>
    <t>Прецизно утврђивање процене вредности јабвне набваке</t>
  </si>
  <si>
    <t>Умањење укупног прихода више од 10%</t>
  </si>
  <si>
    <t>Контрола израде техничке документације,прецизније утврђивање цена по основу детаљне анализе и истраживања тржишта</t>
  </si>
  <si>
    <t>Сектор водовода и канализације</t>
  </si>
  <si>
    <t>број водомера</t>
  </si>
  <si>
    <t>баждарење водомера</t>
  </si>
  <si>
    <t>број нових прикључака</t>
  </si>
  <si>
    <t>Сектор за дистрибуцију гаса</t>
  </si>
  <si>
    <t>Смањење губтака на дистибутивном систему</t>
  </si>
  <si>
    <t>набавка нових и замена старих гасомера</t>
  </si>
  <si>
    <t>баждарење и замена старих гасомера</t>
  </si>
  <si>
    <t>Сектор за опште и правне послове</t>
  </si>
  <si>
    <t>Сектор за финансијско-књиговодствене послове</t>
  </si>
  <si>
    <t>Сектор за водовод и канализацију</t>
  </si>
  <si>
    <t>Сектор за одржавање зеленила и чистоће, рекреационих и др јавних површина, пијаце и гробаља</t>
  </si>
  <si>
    <t>Сектор за транспорт и дистрибуцију гаса-сервис за одржавање возила</t>
  </si>
  <si>
    <t>Природни гас за даљу продају</t>
  </si>
  <si>
    <t>Водоводни и канализациони материјал</t>
  </si>
  <si>
    <t>Грађевински и молерско фарбарски материјал</t>
  </si>
  <si>
    <t>Натријум хипохлорит</t>
  </si>
  <si>
    <t>Браварски материјал</t>
  </si>
  <si>
    <t>Водомери</t>
  </si>
  <si>
    <t xml:space="preserve">Материјал за зеленило </t>
  </si>
  <si>
    <t>Адаптери за водомере</t>
  </si>
  <si>
    <t>Мерно регулациони сетови за гас</t>
  </si>
  <si>
    <t>Резервни делови за путничка и теретна возила и радне машине</t>
  </si>
  <si>
    <t>Ситан алат и инвентар</t>
  </si>
  <si>
    <t>Канцеларијски материјал</t>
  </si>
  <si>
    <t>Средства за одржавање хигијене</t>
  </si>
  <si>
    <t>Пумпе за канализацију</t>
  </si>
  <si>
    <t>Тримери и моторне тестере</t>
  </si>
  <si>
    <t>Птт услуге</t>
  </si>
  <si>
    <t>Заштита и безбедност на раду</t>
  </si>
  <si>
    <t>Телефонске услуге</t>
  </si>
  <si>
    <t>Сервисирање водомера</t>
  </si>
  <si>
    <t>Сервис пумпи за водовод и канализацију</t>
  </si>
  <si>
    <t>Услуге електричара</t>
  </si>
  <si>
    <t>Сервисирање гасомера</t>
  </si>
  <si>
    <t>Вулканизерске услуге</t>
  </si>
  <si>
    <t>Услуга одоризације</t>
  </si>
  <si>
    <t>Услуге ДВД-а</t>
  </si>
  <si>
    <t>Закуп бунара за воду</t>
  </si>
  <si>
    <t>Закуп сервера за бунаре</t>
  </si>
  <si>
    <t>Анализа воде и отпадних вода</t>
  </si>
  <si>
    <t>Ревизија финансијских извештаја</t>
  </si>
  <si>
    <t>Адвокатске услуге</t>
  </si>
  <si>
    <t>Стручно усавршавање запослених и семинари</t>
  </si>
  <si>
    <t xml:space="preserve">Одржавање софтвера </t>
  </si>
  <si>
    <t>Услуге на телекомуникационом надзору и визуелизацији објеката водоснабдевања</t>
  </si>
  <si>
    <t>Одржавање система телеметрије за гасна мерила са мехом</t>
  </si>
  <si>
    <t>Услуге видео надзора и праћење возила ГПРС</t>
  </si>
  <si>
    <t>Претплата на стручне часописе</t>
  </si>
  <si>
    <t>Оглашавање путем радиа, новина</t>
  </si>
  <si>
    <t xml:space="preserve">Технички преглед и регистрација возила </t>
  </si>
  <si>
    <t>Стручно образовање запослених</t>
  </si>
  <si>
    <t>Храна и пиће</t>
  </si>
  <si>
    <t>Осигурање имовине лица и возила</t>
  </si>
  <si>
    <t>Укупно услуге:</t>
  </si>
  <si>
    <t>Радови</t>
  </si>
  <si>
    <r>
      <t>(1045 </t>
    </r>
    <r>
      <rPr>
        <sz val="10"/>
        <rFont val="Arial"/>
        <family val="2"/>
        <charset val="238"/>
      </rPr>
      <t>-</t>
    </r>
    <r>
      <rPr>
        <b/>
        <sz val="10"/>
        <rFont val="Arial"/>
        <family val="2"/>
        <charset val="238"/>
      </rPr>
      <t> 1046 + 1047 </t>
    </r>
    <r>
      <rPr>
        <sz val="10"/>
        <rFont val="Arial"/>
        <family val="2"/>
        <charset val="238"/>
      </rPr>
      <t>-</t>
    </r>
    <r>
      <rPr>
        <b/>
        <sz val="10"/>
        <rFont val="Arial"/>
        <family val="2"/>
        <charset val="238"/>
      </rPr>
      <t> 1048) ≥ 0</t>
    </r>
  </si>
  <si>
    <r>
      <t xml:space="preserve">Г. СВЕГА ПРИЛИВ ГОТОВИНЕ </t>
    </r>
    <r>
      <rPr>
        <sz val="10"/>
        <rFont val="Arial"/>
        <family val="2"/>
        <charset val="238"/>
      </rPr>
      <t>(3001 + 3017 + 3029)</t>
    </r>
  </si>
  <si>
    <r>
      <t xml:space="preserve">Д. СВЕГА ОДЛИВ ГОТОВИНЕ </t>
    </r>
    <r>
      <rPr>
        <sz val="10"/>
        <rFont val="Arial"/>
        <family val="2"/>
        <charset val="238"/>
      </rPr>
      <t>(3006 + 3023 + 3037)</t>
    </r>
  </si>
  <si>
    <r>
      <t xml:space="preserve">Ђ. НЕТО ПРИЛИВ ГОТОВИНЕ </t>
    </r>
    <r>
      <rPr>
        <sz val="10"/>
        <rFont val="Arial"/>
        <family val="2"/>
        <charset val="238"/>
      </rPr>
      <t>(3048 - 3049) ≥ 0</t>
    </r>
  </si>
  <si>
    <r>
      <t xml:space="preserve">E. НЕТО ОДЛИВ ГОТОВИНЕ </t>
    </r>
    <r>
      <rPr>
        <sz val="10"/>
        <rFont val="Arial"/>
        <family val="2"/>
        <charset val="238"/>
      </rPr>
      <t>(3049 - 3048) ≥ 0</t>
    </r>
  </si>
  <si>
    <r>
      <t>(1045 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 1046 + 1047 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 1048) ≥ 0</t>
    </r>
  </si>
  <si>
    <t>БИЛАНС СТАЊА  на дан 31.12.2025. године</t>
  </si>
  <si>
    <t>у периоду од 01.01. до 31.12.2025. године</t>
  </si>
  <si>
    <t>Број на дан 31.12.2025.</t>
  </si>
  <si>
    <t>Број запослених 31.12.2025.</t>
  </si>
  <si>
    <t>Стање на дан 31.12.2025. године</t>
  </si>
  <si>
    <t>Пословодство(најнижа и највиша месечна зарада директора)</t>
  </si>
  <si>
    <t>2023. година реализација</t>
  </si>
  <si>
    <t>Стање на дан 31.12.2024.</t>
  </si>
  <si>
    <t>План на дан 31.12.2025.</t>
  </si>
  <si>
    <t>Надзорни систем бунара за Мајдан и Банатско Аранђелово</t>
  </si>
  <si>
    <t>Напомена: У последњој колони код % одступања реализације у односу на реализацију претходне године, пореде се план за 2025. годину и реализација из 2024. године.</t>
  </si>
  <si>
    <t>Фреквентни регулатор за водоводну пумпу у Мајдану (управљачки систем)</t>
  </si>
  <si>
    <t>Цвеће и саднице</t>
  </si>
  <si>
    <t>Половно теретно возило</t>
  </si>
  <si>
    <t>Хлоринатор са пуштањем у рад</t>
  </si>
  <si>
    <t>Електромагнетни мерач протока</t>
  </si>
  <si>
    <t>Одржавање домена маила</t>
  </si>
  <si>
    <t>за период од 01.01.2025. до 31.12.2025. године</t>
  </si>
  <si>
    <t>Реализација (процена) на дан 31.12.2025.</t>
  </si>
  <si>
    <t>План           
01.01-31.12.2025.</t>
  </si>
  <si>
    <t>Реализација (процена)
01.01-31.12.2025.</t>
  </si>
  <si>
    <t>План
01.01-31.12.2025.</t>
  </si>
  <si>
    <t>Г. СВЕГА ПРИЛИВ ГОТОВИНЕ (3001 + 3017 + 3029)</t>
  </si>
  <si>
    <t>Д. СВЕГА ОДЛИВ ГОТОВИНЕ (3006 + 3023 + 3037)</t>
  </si>
  <si>
    <t>Повећање потрошње гаса</t>
  </si>
  <si>
    <t>2027. година</t>
  </si>
  <si>
    <t>2028. година</t>
  </si>
  <si>
    <t>одобравање повољнијих услова плаћања (на рате)</t>
  </si>
  <si>
    <t>број замењених гасомера</t>
  </si>
  <si>
    <t>Смањење губитака на дистрибутивном систему</t>
  </si>
  <si>
    <t>Замена водомера -сервис</t>
  </si>
  <si>
    <t>Прикључење на канализациону мрежу</t>
  </si>
  <si>
    <t>2024. година реализација</t>
  </si>
  <si>
    <t>2025. година реализација (процена)</t>
  </si>
  <si>
    <t>План 2026. година</t>
  </si>
  <si>
    <t>Стање на дан 31.12.2025.</t>
  </si>
  <si>
    <t>План на дан 31.12.2026.</t>
  </si>
  <si>
    <t>БИЛАНС СТАЊА  на дан 31.12.2026. године</t>
  </si>
  <si>
    <t>План                  31.03.2026.</t>
  </si>
  <si>
    <t>План             30.06.2026.</t>
  </si>
  <si>
    <t>План              30.09.2026.</t>
  </si>
  <si>
    <t>План            31.12.2026.</t>
  </si>
  <si>
    <t>за период од 01.01.2026. до 31.12.2026. године</t>
  </si>
  <si>
    <t>План                
01.01-31.03.2026.</t>
  </si>
  <si>
    <t>План
01.01-30.06.2026.</t>
  </si>
  <si>
    <t>План
01.01-30.09.2026.</t>
  </si>
  <si>
    <t>План                  
01.01-31.12.2026.</t>
  </si>
  <si>
    <t>у периоду од 01.01. до 31.12.2026. године</t>
  </si>
  <si>
    <t>План 
01.01-31.03.2026.</t>
  </si>
  <si>
    <t>План 
01.01-30.09.2026.</t>
  </si>
  <si>
    <t>План 
01.01-31.12.2026.</t>
  </si>
  <si>
    <t>E. НЕТО ОДЛИВ ГОТОВИНЕ (3049 - 3048) ≥ 0</t>
  </si>
  <si>
    <t xml:space="preserve"> 01.01-31.12.2025. године</t>
  </si>
  <si>
    <t xml:space="preserve">План 
01.01-31.12.2025. </t>
  </si>
  <si>
    <t xml:space="preserve">Реализација (процена) 
01.01-31.12.2025. </t>
  </si>
  <si>
    <t>План
01.01-31.03.2026.</t>
  </si>
  <si>
    <t>Број запослених по секторима / организационим јединицама на дан 31.12.2025. године</t>
  </si>
  <si>
    <t>Број запослених 31.12.2026.</t>
  </si>
  <si>
    <t>Број на дан 31.12.2026.</t>
  </si>
  <si>
    <t>/</t>
  </si>
  <si>
    <t>Стање на дан 30.06.2026. године</t>
  </si>
  <si>
    <t>Одлив кадрова у периоду 
01.01-31.03.2026.</t>
  </si>
  <si>
    <t>Одлив кадрова у периоду 
01.07-30.09.2026.</t>
  </si>
  <si>
    <t>Пријем кадрова у периоду 
01.01-31.03.2026.</t>
  </si>
  <si>
    <t>Пријем кадрова у периоду 
01.07-30.09.2026.</t>
  </si>
  <si>
    <t>Стање на дан 31.03.2026. године</t>
  </si>
  <si>
    <t>Стање на дан 30.09.2026. године</t>
  </si>
  <si>
    <t>Одлив кадрова у периоду 
01.04-30.06.2026.</t>
  </si>
  <si>
    <t>Одлив кадрова у периоду 
01.10-31.12.2026.</t>
  </si>
  <si>
    <t>Одлазак у пензију (всс радник)</t>
  </si>
  <si>
    <t>Пријем кадрова у периоду 
01.04-30.06.2026.</t>
  </si>
  <si>
    <t>Пријем кадрова у периоду 
01.10-31.12.2026.</t>
  </si>
  <si>
    <t>Стање на дан 31.12.2026. године</t>
  </si>
  <si>
    <t>Исплаћена маса за зараде, број запослених и просечна зарада по месецима за 2025. годину*- Бруто 1</t>
  </si>
  <si>
    <t>** старозапослени у 2025. години су они запослени који су били у радном односу у децембру 2025. године</t>
  </si>
  <si>
    <t>Исплата по месецима  2025.</t>
  </si>
  <si>
    <t>XI*</t>
  </si>
  <si>
    <t>XII*</t>
  </si>
  <si>
    <t xml:space="preserve">Планирана маса за зараде, број запослених и просечна зарада по месецима за 2026. годину - Бруто 1 </t>
  </si>
  <si>
    <t>*старозапослени у 2026. години су они запослени који су били у радном односу у предузећу у децембру 2025. године</t>
  </si>
  <si>
    <t>Исплаћена у 2025. години</t>
  </si>
  <si>
    <t>Планирана у 2026. години</t>
  </si>
  <si>
    <t>Надзорни одбор / Скупштина                               реализација 2025. година</t>
  </si>
  <si>
    <t>Надзорни одбор / Скупштина                                                          план 2026. година</t>
  </si>
  <si>
    <t>Надзорни одбор / Скупштина                                            реализација 2025. година</t>
  </si>
  <si>
    <t>Надзорни одбор / Скупштина                                                            план 2026. година</t>
  </si>
  <si>
    <t>Комисија за ревизију                                                реализација 2025. година</t>
  </si>
  <si>
    <t>Комисија за ревизију                                                           план 2026. година</t>
  </si>
  <si>
    <t>Стање кредитне задужености у оригиналној валути
на дан 31.12.2025. године</t>
  </si>
  <si>
    <t>Стање кредитне задужености у динарима
на дан 31.12.2025.
године</t>
  </si>
  <si>
    <t>Стање кредитне задужености у оригиналној валути
на дан 31.12.2026. године</t>
  </si>
  <si>
    <t>Стање кредитне задужености у динарима
на дан 31.12.2026. године</t>
  </si>
  <si>
    <t>Реализација (процена)                             у 2025. години</t>
  </si>
  <si>
    <t>Тнг аутогас</t>
  </si>
  <si>
    <t>Улични детектор за гас</t>
  </si>
  <si>
    <t>Детектор цурења воде у зградама</t>
  </si>
  <si>
    <t>Аутоматска решетка за ФЦС</t>
  </si>
  <si>
    <t>Поправка тримера, тестера и косилица</t>
  </si>
  <si>
    <t>Вађење пањева и сеча дрвећа</t>
  </si>
  <si>
    <t>Текуће одржавање механизације и сервис возила и радних машина</t>
  </si>
  <si>
    <t>Сервис и баждарење детектора за гас и машине за ЕФ заваривање</t>
  </si>
  <si>
    <t>Одржавање мрежног система,рачунара и тонера</t>
  </si>
  <si>
    <t>Процена вредности имовине</t>
  </si>
  <si>
    <t>Сервис фискалне касе</t>
  </si>
  <si>
    <t>Ажурирање сајта</t>
  </si>
  <si>
    <t>Услуга хиперхлорисања водоводне мреже</t>
  </si>
  <si>
    <t xml:space="preserve">Интернет </t>
  </si>
  <si>
    <t>Услуге превоза</t>
  </si>
  <si>
    <t>Реализовано закључно са 31.12.2025. године</t>
  </si>
  <si>
    <t xml:space="preserve">   ПЛАН ПРИХОДА ЗА 2026</t>
  </si>
  <si>
    <t>Ред број</t>
  </si>
  <si>
    <t xml:space="preserve">План </t>
  </si>
  <si>
    <t xml:space="preserve"> Процена</t>
  </si>
  <si>
    <t>Индекс</t>
  </si>
  <si>
    <t>рачун</t>
  </si>
  <si>
    <t>јануар-октобар</t>
  </si>
  <si>
    <t>9(7/5)</t>
  </si>
  <si>
    <t>10(8/7)</t>
  </si>
  <si>
    <t>Јавно снабдевање природим гасом</t>
  </si>
  <si>
    <t>Приходи од продаје секундарних сировина</t>
  </si>
  <si>
    <t>Водоинсталатерске услуге</t>
  </si>
  <si>
    <t>Приход од фиксне накнаде за водомере</t>
  </si>
  <si>
    <t>Дистрибуција воде</t>
  </si>
  <si>
    <t>Приход дистрибуције гаса</t>
  </si>
  <si>
    <t>Дистрибуција гаса</t>
  </si>
  <si>
    <t>Годишњи преглед УГИ</t>
  </si>
  <si>
    <t>Приход од одржавања атмосферских канала</t>
  </si>
  <si>
    <t xml:space="preserve">Изношење,одвођење отпадних вода </t>
  </si>
  <si>
    <t>Цистерна-фекајлер</t>
  </si>
  <si>
    <t>Упојни бунари</t>
  </si>
  <si>
    <t>Канализација</t>
  </si>
  <si>
    <t>Изношење отпада</t>
  </si>
  <si>
    <t>Изношење смећа аутосмећаром</t>
  </si>
  <si>
    <t>Изношење смећа контејнерима</t>
  </si>
  <si>
    <t>Одржавање зеленила и чистоће</t>
  </si>
  <si>
    <t>Одржавање степ. и освет.</t>
  </si>
  <si>
    <t>Пијачарина</t>
  </si>
  <si>
    <t>Приход од грађевинских радова</t>
  </si>
  <si>
    <t>Приход од осталих услзга</t>
  </si>
  <si>
    <t>Приход од погребних услуга</t>
  </si>
  <si>
    <t>Приходи од активирања учинака</t>
  </si>
  <si>
    <t xml:space="preserve">Приходи од субвенција </t>
  </si>
  <si>
    <t>Приходи од дотација-Национална служ.</t>
  </si>
  <si>
    <t>Приходи од закупнина</t>
  </si>
  <si>
    <t>Контејенри</t>
  </si>
  <si>
    <t>Пијачне тезге</t>
  </si>
  <si>
    <t>Гробна места</t>
  </si>
  <si>
    <t>Остали пословни приходи</t>
  </si>
  <si>
    <t>Приходи од камата</t>
  </si>
  <si>
    <t>Добици по основу продаје опреме</t>
  </si>
  <si>
    <t>Наплаћена отписана потр.</t>
  </si>
  <si>
    <t>Приходи од смањења обавеза</t>
  </si>
  <si>
    <t>Приходи од укидања резервис.за отпремнине</t>
  </si>
  <si>
    <t>Приходи од накнаде штете</t>
  </si>
  <si>
    <t>Остали приходи</t>
  </si>
  <si>
    <t>Приходи од ускл.вредн.потраживања</t>
  </si>
  <si>
    <t>Приходи од исправки грешки из ран.периода</t>
  </si>
  <si>
    <t xml:space="preserve"> ПЛАН ТРОШКОВА И РАСХОДА ЗА 2026</t>
  </si>
  <si>
    <t>Процена 2025</t>
  </si>
  <si>
    <t>План 2026</t>
  </si>
  <si>
    <t>ИНДЕКС</t>
  </si>
  <si>
    <t>2024</t>
  </si>
  <si>
    <t>2025</t>
  </si>
  <si>
    <t>10(7/6)</t>
  </si>
  <si>
    <t>11(8/6)</t>
  </si>
  <si>
    <t>12(9/8)</t>
  </si>
  <si>
    <t>Набавна вредост природног гаса</t>
  </si>
  <si>
    <t>Утрош. матер. рез. делови, алат</t>
  </si>
  <si>
    <t>Трошкови основног  материјала за израду</t>
  </si>
  <si>
    <t>Трошкови резервних делова</t>
  </si>
  <si>
    <t>Трошкови једнократног отписа ал.и инв.</t>
  </si>
  <si>
    <t>Трошкови канцеларијског материјала</t>
  </si>
  <si>
    <t>Трошкови заштитне опреме (рукавице)</t>
  </si>
  <si>
    <t>Трошкови матер.за одржавање хигијене</t>
  </si>
  <si>
    <t>Трошкови горива и мазива</t>
  </si>
  <si>
    <t>Трошкови горива и мазива за возила</t>
  </si>
  <si>
    <t>Трошкови ТНГ аутогаса</t>
  </si>
  <si>
    <t>Трошкови електричне енергије</t>
  </si>
  <si>
    <t>Трошкови бруто зарада</t>
  </si>
  <si>
    <t xml:space="preserve"> Трошкови доприноса на терет посл.</t>
  </si>
  <si>
    <t>Трошкови доприноса ПИО на терет посл.</t>
  </si>
  <si>
    <t>Трошкови доприноса за ЗДРАВ. на терет посл.</t>
  </si>
  <si>
    <t>Накнаде по основу уговора</t>
  </si>
  <si>
    <t>Трошкови накнада по уговора о делу</t>
  </si>
  <si>
    <t>Трошкови накнад.привр.и повр.послови</t>
  </si>
  <si>
    <t>Трошкови накнада физ.лицима по основу ост.уговора</t>
  </si>
  <si>
    <t>Трошкови накнада чланова НО</t>
  </si>
  <si>
    <t>Отпремнинe</t>
  </si>
  <si>
    <t>Јубиларна награда</t>
  </si>
  <si>
    <t>Солидарна пмоћ</t>
  </si>
  <si>
    <t>Накнада трошк.превоза на рад и са рада</t>
  </si>
  <si>
    <t>Накнада за смештај и исхр.сл.путу</t>
  </si>
  <si>
    <t>Награде ,солидар.пмоћ и остло  лицим која нису зап.</t>
  </si>
  <si>
    <t>Остале накнаде трошкова запосленима</t>
  </si>
  <si>
    <t xml:space="preserve"> Осталих прим.запослених (покл. деци) </t>
  </si>
  <si>
    <t>Трошкови производних услуга на изради учинака</t>
  </si>
  <si>
    <t>Трошкови птт услуга и телефона</t>
  </si>
  <si>
    <t>Трошкови ПТТ услуга</t>
  </si>
  <si>
    <t>Трошкови услуга превоза</t>
  </si>
  <si>
    <t>Трошкови интернета</t>
  </si>
  <si>
    <t>Трошкови телефонских услуга</t>
  </si>
  <si>
    <t>Трошкови  произв усл.и услуга одржавања</t>
  </si>
  <si>
    <t>Трошкови закупнина</t>
  </si>
  <si>
    <t xml:space="preserve"> бунара</t>
  </si>
  <si>
    <t>постројења и опреме</t>
  </si>
  <si>
    <t>осталих средстава(сервера)</t>
  </si>
  <si>
    <t>Трошкови рекламе и пропаганде</t>
  </si>
  <si>
    <t>Трошкови рекламног материјала</t>
  </si>
  <si>
    <t xml:space="preserve">Трошкови огласа </t>
  </si>
  <si>
    <t>Остали трошкови рекламе и пропаганде(спонз.и остало)</t>
  </si>
  <si>
    <t>Трошкови техничких прегледа и регис.</t>
  </si>
  <si>
    <t>Трошкови услуга заштите на раду</t>
  </si>
  <si>
    <t>Трошкови комуналних услуга</t>
  </si>
  <si>
    <t>Тр.накнада за коришћ.аутопута</t>
  </si>
  <si>
    <t>Трошкови анализе воде</t>
  </si>
  <si>
    <t>Трошкови  осталих производних услуга</t>
  </si>
  <si>
    <t>Трошкови амортизације</t>
  </si>
  <si>
    <t>Трошкови резервисања за отпремнине</t>
  </si>
  <si>
    <t>Трошкови ревизије финансиј.извештаја</t>
  </si>
  <si>
    <t xml:space="preserve">Трошкови адвокатских услуга </t>
  </si>
  <si>
    <t>Трошкови услуга пружања правне помоћи</t>
  </si>
  <si>
    <t>Трошкови здравствених услуга</t>
  </si>
  <si>
    <t>Трошкови стручног образовања запослених</t>
  </si>
  <si>
    <t>Трошкови услуга у вези стр.усав.семинари</t>
  </si>
  <si>
    <t>Трошкови одржавања софтвера</t>
  </si>
  <si>
    <t>Трошкови осталих непроизв.услуга</t>
  </si>
  <si>
    <t>Трошкови репрезентације</t>
  </si>
  <si>
    <t>Трошкови репрезентације-поклони</t>
  </si>
  <si>
    <t>Трошкови премија осигурања</t>
  </si>
  <si>
    <t>Тр.премија осигур.некретнина и опреме</t>
  </si>
  <si>
    <t>Тр.прем.осигурања обртних средства</t>
  </si>
  <si>
    <t xml:space="preserve">Тр.премије исигурања одговорности </t>
  </si>
  <si>
    <t>Тр.премија осигурања запослених</t>
  </si>
  <si>
    <t>Трошкови платног промета</t>
  </si>
  <si>
    <t>Трошкови чланарина</t>
  </si>
  <si>
    <t>Тр.доприноса  коморама</t>
  </si>
  <si>
    <t>Тр.осталих чланарина</t>
  </si>
  <si>
    <t>Трошкови пореза</t>
  </si>
  <si>
    <t>Тр.пореза на имовину</t>
  </si>
  <si>
    <t>Тр.пореза на употр.држање и ношење добара</t>
  </si>
  <si>
    <t>Трошкови накнада за коришћење вода</t>
  </si>
  <si>
    <t>Остале посебне накнаде</t>
  </si>
  <si>
    <t>Други трошкови пореза</t>
  </si>
  <si>
    <t>Судске,администр.и реп.таксе</t>
  </si>
  <si>
    <t>Трошкови оглашавања радио,новине</t>
  </si>
  <si>
    <t>Остали нематер.трошкови</t>
  </si>
  <si>
    <t>Расходи затезних камата</t>
  </si>
  <si>
    <t>Расходи камата за неблаговр.плаћ.јавне приходе</t>
  </si>
  <si>
    <t>Расходи камата по финан.кредитима</t>
  </si>
  <si>
    <t>Губици по основу расхода опреме</t>
  </si>
  <si>
    <t>Расходи по основу спорова</t>
  </si>
  <si>
    <t>Расходи по основу директног отписа потр.</t>
  </si>
  <si>
    <t>Расходи по основу расходовања залиха матер.</t>
  </si>
  <si>
    <t>Казне за привредне прест. и прекршаје</t>
  </si>
  <si>
    <t>Расходи накнаде штете др. лицима</t>
  </si>
  <si>
    <t>Остали непоменути расходи</t>
  </si>
  <si>
    <t>Расходи за хуманитар.здравств.намене</t>
  </si>
  <si>
    <t>Обезвређење потраживања-индиректан отпис</t>
  </si>
  <si>
    <t>Расходи по основу испр. грешке из раниј. год.</t>
  </si>
  <si>
    <t xml:space="preserve">УКУПНО </t>
  </si>
  <si>
    <t>План за период 01.01-31.12.2026. године</t>
  </si>
  <si>
    <t>Реализација  по месецима  2026.</t>
  </si>
  <si>
    <t xml:space="preserve"> План плаћања по кредиту за 2026. годину                        у динарима</t>
  </si>
  <si>
    <t xml:space="preserve">Остали приходи из буџета-спровођење јавних радова од стране НСЗ </t>
  </si>
  <si>
    <t>Рајдер косачица</t>
  </si>
  <si>
    <t>Камион корпа за дизање на висину</t>
  </si>
  <si>
    <t xml:space="preserve">*НАПОМЕНА: </t>
  </si>
  <si>
    <t>Исплаћена маса за зараде, број запослених и просечна зарада по месецима за 2025. годину – бруто 1 исказују се на начин да се уносе реализоване категорије које су познате до тренутка доношења програма пословања. За преостале месеце неопходно је унети пројектовану месечну масу средстава и просечну зараду по свим категоријама, узимајући у обзир максималне месечне исплате у току 2025. године</t>
  </si>
  <si>
    <t>*старозапослени у 2025. години су они запослени који су били у радном односу у предузећу у децембру 2025. године</t>
  </si>
  <si>
    <t>План по месецима  2026.</t>
  </si>
  <si>
    <t>Планирана маса за зараде увећана за доприносе на зараде, број запослених и просечна зарада по месецима за 2026. годину - Бруто 2</t>
  </si>
  <si>
    <t>Исплаћена маса за зараде, број запослених и просечна зарада по месецима                                                                                                                                               од 01.01.2026. до ___________ 2026. године - Бруто 1</t>
  </si>
  <si>
    <t>Исплаћена маса за зараде увећана за доприносе на зараде, број запослених и просечна зарада по месецима                                                                                     од 01.01.2026. до _________ 2026. године - Бруто 2</t>
  </si>
  <si>
    <t>Комисија за ревизију                                                 реализација 2025. година</t>
  </si>
  <si>
    <t>Комисија за ревизију                                                         план 2026. година</t>
  </si>
  <si>
    <t xml:space="preserve">План                                2027. година                 </t>
  </si>
  <si>
    <t xml:space="preserve">План                               2028. година                 </t>
  </si>
  <si>
    <t xml:space="preserve">  </t>
  </si>
  <si>
    <t>пријем-повећан обим посла (ссс радник)</t>
  </si>
  <si>
    <t>пријем-повећан обим посла (кв радник)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</si>
</sst>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\+0%;\-0%;0%;"/>
    <numFmt numFmtId="166" formatCode="#,##0_ ;\-#,##0\ "/>
  </numFmts>
  <fonts count="56">
    <font>
      <sz val="10"/>
      <name val="Arial"/>
    </font>
    <font>
      <sz val="10"/>
      <name val="Arial"/>
      <family val="2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Times New Roman"/>
      <family val="2"/>
      <charset val="238"/>
    </font>
    <font>
      <sz val="10"/>
      <name val="Times New Roman"/>
      <family val="1"/>
      <charset val="238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Times New Roman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8"/>
      <name val="Arial"/>
      <family val="2"/>
    </font>
    <font>
      <sz val="11"/>
      <name val="Arial"/>
      <family val="2"/>
    </font>
    <font>
      <sz val="9"/>
      <name val="Times New Roman"/>
      <family val="1"/>
      <charset val="238"/>
    </font>
    <font>
      <b/>
      <sz val="16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5" fillId="0" borderId="0"/>
    <xf numFmtId="0" fontId="4" fillId="0" borderId="0"/>
    <xf numFmtId="0" fontId="13" fillId="0" borderId="0"/>
    <xf numFmtId="9" fontId="1" fillId="0" borderId="0" applyFont="0" applyFill="0" applyBorder="0" applyAlignment="0" applyProtection="0"/>
  </cellStyleXfs>
  <cellXfs count="137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3" fontId="7" fillId="4" borderId="11" xfId="0" applyNumberFormat="1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0" fillId="0" borderId="2" xfId="0" applyBorder="1"/>
    <xf numFmtId="0" fontId="11" fillId="0" borderId="0" xfId="0" applyFont="1" applyAlignment="1">
      <alignment horizontal="right"/>
    </xf>
    <xf numFmtId="0" fontId="12" fillId="0" borderId="0" xfId="0" applyFont="1" applyBorder="1" applyAlignment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49" fontId="8" fillId="3" borderId="17" xfId="0" applyNumberFormat="1" applyFont="1" applyFill="1" applyBorder="1" applyAlignment="1">
      <alignment horizontal="center" vertical="center" wrapText="1"/>
    </xf>
    <xf numFmtId="3" fontId="7" fillId="4" borderId="8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5" fillId="0" borderId="0" xfId="0" applyFont="1"/>
    <xf numFmtId="0" fontId="10" fillId="6" borderId="13" xfId="0" applyFont="1" applyFill="1" applyBorder="1" applyAlignment="1">
      <alignment horizontal="center" vertical="center" wrapText="1"/>
    </xf>
    <xf numFmtId="3" fontId="10" fillId="6" borderId="48" xfId="0" applyNumberFormat="1" applyFont="1" applyFill="1" applyBorder="1" applyAlignment="1">
      <alignment horizontal="center" vertical="center" wrapText="1"/>
    </xf>
    <xf numFmtId="0" fontId="10" fillId="6" borderId="75" xfId="0" applyFont="1" applyFill="1" applyBorder="1" applyAlignment="1">
      <alignment horizontal="center" vertical="center" wrapText="1"/>
    </xf>
    <xf numFmtId="3" fontId="10" fillId="6" borderId="51" xfId="0" applyNumberFormat="1" applyFont="1" applyFill="1" applyBorder="1" applyAlignment="1">
      <alignment horizontal="center" vertical="center" wrapText="1"/>
    </xf>
    <xf numFmtId="0" fontId="10" fillId="6" borderId="32" xfId="0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10" xfId="0" applyNumberFormat="1" applyFont="1" applyFill="1" applyBorder="1" applyAlignment="1">
      <alignment horizontal="center" vertical="center" wrapText="1"/>
    </xf>
    <xf numFmtId="49" fontId="9" fillId="3" borderId="15" xfId="0" applyNumberFormat="1" applyFont="1" applyFill="1" applyBorder="1" applyAlignment="1">
      <alignment horizontal="center" vertical="center" wrapText="1"/>
    </xf>
    <xf numFmtId="49" fontId="8" fillId="3" borderId="16" xfId="0" applyNumberFormat="1" applyFont="1" applyFill="1" applyBorder="1" applyAlignment="1">
      <alignment horizontal="center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right" vertical="center" wrapText="1"/>
    </xf>
    <xf numFmtId="3" fontId="15" fillId="0" borderId="7" xfId="0" applyNumberFormat="1" applyFont="1" applyBorder="1" applyAlignment="1">
      <alignment horizontal="center" vertical="center"/>
    </xf>
    <xf numFmtId="3" fontId="15" fillId="0" borderId="13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3" fontId="15" fillId="0" borderId="14" xfId="0" applyNumberFormat="1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12" xfId="0" applyNumberFormat="1" applyFont="1" applyBorder="1" applyAlignment="1">
      <alignment horizontal="center" vertical="center"/>
    </xf>
    <xf numFmtId="0" fontId="15" fillId="0" borderId="0" xfId="0" applyFont="1" applyBorder="1"/>
    <xf numFmtId="0" fontId="1" fillId="0" borderId="0" xfId="0" applyFont="1"/>
    <xf numFmtId="0" fontId="1" fillId="0" borderId="0" xfId="0" applyFont="1" applyFill="1"/>
    <xf numFmtId="0" fontId="10" fillId="0" borderId="0" xfId="0" applyFont="1" applyFill="1" applyAlignment="1">
      <alignment horizontal="right"/>
    </xf>
    <xf numFmtId="0" fontId="1" fillId="0" borderId="0" xfId="0" applyFont="1" applyFill="1" applyBorder="1"/>
    <xf numFmtId="3" fontId="1" fillId="0" borderId="4" xfId="3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0" fontId="10" fillId="0" borderId="0" xfId="0" applyFont="1" applyFill="1"/>
    <xf numFmtId="0" fontId="4" fillId="8" borderId="22" xfId="0" applyFont="1" applyFill="1" applyBorder="1" applyAlignment="1">
      <alignment horizontal="right" vertical="center" wrapText="1"/>
    </xf>
    <xf numFmtId="0" fontId="4" fillId="0" borderId="0" xfId="0" applyFont="1"/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4" fillId="0" borderId="2" xfId="0" applyFont="1" applyBorder="1"/>
    <xf numFmtId="0" fontId="19" fillId="6" borderId="101" xfId="0" applyFont="1" applyFill="1" applyBorder="1" applyAlignment="1">
      <alignment horizontal="center" vertical="center"/>
    </xf>
    <xf numFmtId="0" fontId="19" fillId="6" borderId="108" xfId="0" applyFont="1" applyFill="1" applyBorder="1" applyAlignment="1">
      <alignment horizontal="center" vertical="center" wrapText="1"/>
    </xf>
    <xf numFmtId="0" fontId="19" fillId="6" borderId="109" xfId="0" applyFont="1" applyFill="1" applyBorder="1" applyAlignment="1">
      <alignment horizontal="center" vertical="center" wrapText="1"/>
    </xf>
    <xf numFmtId="0" fontId="19" fillId="6" borderId="1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19" fillId="3" borderId="4" xfId="0" applyFont="1" applyFill="1" applyBorder="1" applyAlignment="1">
      <alignment vertical="center" wrapText="1"/>
    </xf>
    <xf numFmtId="0" fontId="19" fillId="3" borderId="6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19" fillId="6" borderId="101" xfId="0" applyFont="1" applyFill="1" applyBorder="1" applyAlignment="1">
      <alignment horizontal="center" vertical="center" wrapText="1"/>
    </xf>
    <xf numFmtId="0" fontId="19" fillId="6" borderId="10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0" borderId="0" xfId="0" applyFont="1" applyAlignment="1"/>
    <xf numFmtId="0" fontId="19" fillId="6" borderId="15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vertical="center" wrapText="1"/>
    </xf>
    <xf numFmtId="0" fontId="19" fillId="6" borderId="106" xfId="0" applyFont="1" applyFill="1" applyBorder="1" applyAlignment="1">
      <alignment vertical="center" wrapText="1"/>
    </xf>
    <xf numFmtId="0" fontId="4" fillId="6" borderId="107" xfId="0" applyFont="1" applyFill="1" applyBorder="1" applyAlignment="1">
      <alignment vertical="center" wrapText="1"/>
    </xf>
    <xf numFmtId="0" fontId="20" fillId="5" borderId="97" xfId="0" applyNumberFormat="1" applyFont="1" applyFill="1" applyBorder="1" applyAlignment="1" applyProtection="1">
      <alignment horizontal="center" vertical="center" wrapText="1"/>
    </xf>
    <xf numFmtId="0" fontId="20" fillId="5" borderId="98" xfId="0" applyNumberFormat="1" applyFont="1" applyFill="1" applyBorder="1" applyAlignment="1" applyProtection="1">
      <alignment horizontal="center" vertical="center" wrapText="1"/>
    </xf>
    <xf numFmtId="0" fontId="20" fillId="5" borderId="99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Alignment="1" applyProtection="1"/>
    <xf numFmtId="0" fontId="20" fillId="0" borderId="0" xfId="0" applyNumberFormat="1" applyFont="1" applyFill="1" applyAlignment="1" applyProtection="1">
      <alignment horizontal="right"/>
    </xf>
    <xf numFmtId="0" fontId="21" fillId="0" borderId="22" xfId="0" applyNumberFormat="1" applyFont="1" applyFill="1" applyBorder="1" applyAlignment="1" applyProtection="1">
      <alignment horizontal="center" vertical="center"/>
    </xf>
    <xf numFmtId="0" fontId="21" fillId="0" borderId="20" xfId="0" applyNumberFormat="1" applyFont="1" applyFill="1" applyBorder="1" applyAlignment="1" applyProtection="1">
      <alignment horizontal="center" vertical="center"/>
    </xf>
    <xf numFmtId="0" fontId="21" fillId="0" borderId="7" xfId="0" applyNumberFormat="1" applyFont="1" applyFill="1" applyBorder="1" applyAlignment="1" applyProtection="1">
      <alignment horizontal="center" vertical="center"/>
    </xf>
    <xf numFmtId="0" fontId="21" fillId="0" borderId="33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27" xfId="0" applyNumberFormat="1" applyFont="1" applyFill="1" applyBorder="1" applyAlignment="1" applyProtection="1">
      <alignment horizontal="left" vertical="center" wrapText="1"/>
    </xf>
    <xf numFmtId="0" fontId="21" fillId="0" borderId="24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center" vertical="center"/>
    </xf>
    <xf numFmtId="0" fontId="21" fillId="0" borderId="15" xfId="0" applyNumberFormat="1" applyFont="1" applyFill="1" applyBorder="1" applyAlignment="1" applyProtection="1">
      <alignment horizontal="center" vertical="center"/>
    </xf>
    <xf numFmtId="0" fontId="21" fillId="0" borderId="4" xfId="0" applyNumberFormat="1" applyFont="1" applyFill="1" applyBorder="1" applyAlignment="1" applyProtection="1">
      <alignment horizontal="center" vertical="center"/>
    </xf>
    <xf numFmtId="0" fontId="21" fillId="0" borderId="14" xfId="0" applyNumberFormat="1" applyFont="1" applyFill="1" applyBorder="1" applyAlignment="1" applyProtection="1">
      <alignment horizontal="center" vertical="center"/>
    </xf>
    <xf numFmtId="0" fontId="21" fillId="0" borderId="23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23" xfId="0" applyNumberFormat="1" applyFont="1" applyFill="1" applyBorder="1" applyAlignment="1" applyProtection="1">
      <alignment horizontal="left" vertical="center" wrapText="1"/>
    </xf>
    <xf numFmtId="0" fontId="21" fillId="0" borderId="23" xfId="0" applyNumberFormat="1" applyFont="1" applyFill="1" applyBorder="1" applyAlignment="1" applyProtection="1">
      <alignment horizontal="center" vertical="center"/>
    </xf>
    <xf numFmtId="0" fontId="21" fillId="0" borderId="28" xfId="0" applyNumberFormat="1" applyFont="1" applyFill="1" applyBorder="1" applyAlignment="1" applyProtection="1">
      <alignment horizontal="left" vertical="center" wrapText="1"/>
    </xf>
    <xf numFmtId="0" fontId="21" fillId="0" borderId="25" xfId="0" applyNumberFormat="1" applyFont="1" applyFill="1" applyBorder="1" applyAlignment="1" applyProtection="1">
      <alignment horizontal="center" vertical="center"/>
    </xf>
    <xf numFmtId="0" fontId="21" fillId="0" borderId="26" xfId="0" applyNumberFormat="1" applyFont="1" applyFill="1" applyBorder="1" applyAlignment="1" applyProtection="1">
      <alignment horizontal="center" vertical="center"/>
    </xf>
    <xf numFmtId="0" fontId="21" fillId="0" borderId="13" xfId="0" applyNumberFormat="1" applyFont="1" applyFill="1" applyBorder="1" applyAlignment="1" applyProtection="1">
      <alignment horizontal="center" vertical="center"/>
    </xf>
    <xf numFmtId="0" fontId="21" fillId="0" borderId="25" xfId="0" applyNumberFormat="1" applyFont="1" applyFill="1" applyBorder="1" applyAlignment="1" applyProtection="1">
      <alignment horizontal="left" vertical="center" wrapText="1"/>
    </xf>
    <xf numFmtId="0" fontId="21" fillId="0" borderId="29" xfId="0" applyNumberFormat="1" applyFont="1" applyFill="1" applyBorder="1" applyAlignment="1" applyProtection="1">
      <alignment horizontal="left" vertical="center" wrapText="1"/>
    </xf>
    <xf numFmtId="0" fontId="21" fillId="0" borderId="30" xfId="0" applyNumberFormat="1" applyFont="1" applyFill="1" applyBorder="1" applyAlignment="1" applyProtection="1">
      <alignment horizontal="center" vertical="center"/>
    </xf>
    <xf numFmtId="0" fontId="21" fillId="0" borderId="31" xfId="0" applyNumberFormat="1" applyFont="1" applyFill="1" applyBorder="1" applyAlignment="1" applyProtection="1">
      <alignment horizontal="center" vertical="center"/>
    </xf>
    <xf numFmtId="0" fontId="21" fillId="0" borderId="9" xfId="0" applyNumberFormat="1" applyFont="1" applyFill="1" applyBorder="1" applyAlignment="1" applyProtection="1">
      <alignment horizontal="center" vertical="center"/>
    </xf>
    <xf numFmtId="0" fontId="21" fillId="0" borderId="16" xfId="0" applyNumberFormat="1" applyFont="1" applyFill="1" applyBorder="1" applyAlignment="1" applyProtection="1">
      <alignment horizontal="center" vertical="center"/>
    </xf>
    <xf numFmtId="0" fontId="21" fillId="0" borderId="3" xfId="0" applyNumberFormat="1" applyFont="1" applyFill="1" applyBorder="1" applyAlignment="1" applyProtection="1">
      <alignment horizontal="center" vertical="center"/>
    </xf>
    <xf numFmtId="0" fontId="21" fillId="0" borderId="12" xfId="0" applyNumberFormat="1" applyFont="1" applyFill="1" applyBorder="1" applyAlignment="1" applyProtection="1">
      <alignment horizontal="center" vertical="center"/>
    </xf>
    <xf numFmtId="0" fontId="21" fillId="0" borderId="30" xfId="0" applyNumberFormat="1" applyFont="1" applyFill="1" applyBorder="1" applyAlignment="1" applyProtection="1">
      <alignment horizontal="left" vertical="center" wrapText="1"/>
    </xf>
    <xf numFmtId="0" fontId="21" fillId="0" borderId="77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41" xfId="0" applyNumberFormat="1" applyFont="1" applyFill="1" applyBorder="1" applyAlignment="1" applyProtection="1"/>
    <xf numFmtId="0" fontId="20" fillId="6" borderId="9" xfId="0" applyNumberFormat="1" applyFont="1" applyFill="1" applyBorder="1" applyAlignment="1" applyProtection="1">
      <alignment horizontal="center" vertical="center"/>
      <protection locked="0"/>
    </xf>
    <xf numFmtId="0" fontId="20" fillId="6" borderId="31" xfId="0" applyNumberFormat="1" applyFont="1" applyFill="1" applyBorder="1" applyAlignment="1" applyProtection="1">
      <alignment horizontal="center" vertical="center"/>
      <protection locked="0"/>
    </xf>
    <xf numFmtId="0" fontId="20" fillId="6" borderId="12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04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05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NumberFormat="1" applyFont="1" applyFill="1" applyAlignment="1" applyProtection="1">
      <protection locked="0"/>
    </xf>
    <xf numFmtId="0" fontId="21" fillId="0" borderId="0" xfId="0" applyNumberFormat="1" applyFont="1" applyFill="1" applyAlignment="1" applyProtection="1">
      <protection locked="0"/>
    </xf>
    <xf numFmtId="0" fontId="21" fillId="0" borderId="0" xfId="0" applyNumberFormat="1" applyFont="1" applyFill="1" applyAlignment="1" applyProtection="1">
      <protection hidden="1"/>
    </xf>
    <xf numFmtId="0" fontId="21" fillId="0" borderId="0" xfId="0" applyNumberFormat="1" applyFont="1" applyFill="1" applyBorder="1" applyAlignment="1" applyProtection="1">
      <protection hidden="1"/>
    </xf>
    <xf numFmtId="0" fontId="21" fillId="0" borderId="2" xfId="0" applyNumberFormat="1" applyFont="1" applyFill="1" applyBorder="1" applyAlignment="1" applyProtection="1">
      <protection locked="0"/>
    </xf>
    <xf numFmtId="0" fontId="21" fillId="0" borderId="22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26" xfId="0" applyNumberFormat="1" applyFont="1" applyFill="1" applyBorder="1" applyAlignment="1" applyProtection="1">
      <alignment horizontal="center" vertical="center"/>
      <protection locked="0"/>
    </xf>
    <xf numFmtId="0" fontId="21" fillId="7" borderId="32" xfId="0" applyNumberFormat="1" applyFont="1" applyFill="1" applyBorder="1" applyAlignment="1" applyProtection="1">
      <alignment horizontal="center" vertical="center"/>
      <protection hidden="1"/>
    </xf>
    <xf numFmtId="0" fontId="21" fillId="0" borderId="20" xfId="0" applyNumberFormat="1" applyFont="1" applyFill="1" applyBorder="1" applyAlignment="1" applyProtection="1">
      <alignment horizontal="center" vertical="center"/>
      <protection locked="0"/>
    </xf>
    <xf numFmtId="0" fontId="21" fillId="7" borderId="13" xfId="0" applyNumberFormat="1" applyFont="1" applyFill="1" applyBorder="1" applyAlignment="1" applyProtection="1">
      <alignment horizontal="center" vertical="center"/>
      <protection hidden="1"/>
    </xf>
    <xf numFmtId="0" fontId="21" fillId="7" borderId="20" xfId="0" applyNumberFormat="1" applyFont="1" applyFill="1" applyBorder="1" applyAlignment="1" applyProtection="1">
      <alignment horizontal="center" vertical="center"/>
      <protection hidden="1"/>
    </xf>
    <xf numFmtId="3" fontId="21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NumberFormat="1" applyFont="1" applyFill="1" applyBorder="1" applyAlignment="1" applyProtection="1">
      <protection locked="0"/>
    </xf>
    <xf numFmtId="0" fontId="21" fillId="0" borderId="24" xfId="0" applyNumberFormat="1" applyFont="1" applyFill="1" applyBorder="1" applyAlignment="1" applyProtection="1">
      <alignment horizontal="left" vertical="center" wrapText="1"/>
      <protection locked="0"/>
    </xf>
    <xf numFmtId="3" fontId="21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/>
    <xf numFmtId="0" fontId="2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2" fillId="0" borderId="0" xfId="0" applyFont="1" applyBorder="1"/>
    <xf numFmtId="0" fontId="23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3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2" fillId="0" borderId="2" xfId="0" applyFont="1" applyBorder="1"/>
    <xf numFmtId="0" fontId="1" fillId="3" borderId="9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14" xfId="0" applyNumberFormat="1" applyFont="1" applyBorder="1" applyAlignment="1">
      <alignment horizontal="center" vertical="center"/>
    </xf>
    <xf numFmtId="0" fontId="10" fillId="3" borderId="4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19" fillId="6" borderId="4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0" fontId="4" fillId="0" borderId="51" xfId="0" applyFont="1" applyBorder="1" applyAlignment="1"/>
    <xf numFmtId="3" fontId="4" fillId="6" borderId="4" xfId="0" applyNumberFormat="1" applyFont="1" applyFill="1" applyBorder="1" applyAlignment="1">
      <alignment horizontal="center" vertical="center"/>
    </xf>
    <xf numFmtId="3" fontId="4" fillId="6" borderId="14" xfId="0" applyNumberFormat="1" applyFont="1" applyFill="1" applyBorder="1" applyAlignment="1">
      <alignment horizontal="center" vertical="center"/>
    </xf>
    <xf numFmtId="3" fontId="4" fillId="6" borderId="6" xfId="0" applyNumberFormat="1" applyFont="1" applyFill="1" applyBorder="1" applyAlignment="1">
      <alignment horizontal="center" vertical="center"/>
    </xf>
    <xf numFmtId="3" fontId="4" fillId="6" borderId="43" xfId="0" applyNumberFormat="1" applyFont="1" applyFill="1" applyBorder="1" applyAlignment="1">
      <alignment horizontal="center" vertical="center"/>
    </xf>
    <xf numFmtId="3" fontId="4" fillId="0" borderId="4" xfId="0" applyNumberFormat="1" applyFont="1" applyBorder="1"/>
    <xf numFmtId="3" fontId="4" fillId="0" borderId="14" xfId="0" applyNumberFormat="1" applyFont="1" applyBorder="1"/>
    <xf numFmtId="0" fontId="4" fillId="6" borderId="17" xfId="0" applyFont="1" applyFill="1" applyBorder="1" applyAlignment="1">
      <alignment horizontal="center" vertical="center" wrapText="1"/>
    </xf>
    <xf numFmtId="3" fontId="4" fillId="6" borderId="4" xfId="0" applyNumberFormat="1" applyFont="1" applyFill="1" applyBorder="1"/>
    <xf numFmtId="0" fontId="1" fillId="0" borderId="0" xfId="0" applyFont="1" applyAlignment="1">
      <alignment horizontal="right"/>
    </xf>
    <xf numFmtId="3" fontId="10" fillId="0" borderId="14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3" fontId="1" fillId="0" borderId="16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49" fontId="1" fillId="2" borderId="10" xfId="3" applyNumberFormat="1" applyFont="1" applyFill="1" applyBorder="1" applyAlignment="1">
      <alignment horizontal="center" vertical="center"/>
    </xf>
    <xf numFmtId="0" fontId="1" fillId="2" borderId="14" xfId="3" applyFont="1" applyFill="1" applyBorder="1" applyAlignment="1">
      <alignment horizontal="left" vertical="center" wrapText="1"/>
    </xf>
    <xf numFmtId="3" fontId="1" fillId="0" borderId="15" xfId="3" applyNumberFormat="1" applyFont="1" applyFill="1" applyBorder="1" applyAlignment="1">
      <alignment horizontal="center" vertical="center"/>
    </xf>
    <xf numFmtId="3" fontId="1" fillId="0" borderId="46" xfId="3" applyNumberFormat="1" applyFont="1" applyFill="1" applyBorder="1" applyAlignment="1">
      <alignment horizontal="center" vertical="center"/>
    </xf>
    <xf numFmtId="3" fontId="1" fillId="0" borderId="14" xfId="3" applyNumberFormat="1" applyFont="1" applyFill="1" applyBorder="1" applyAlignment="1">
      <alignment horizontal="center" vertical="center"/>
    </xf>
    <xf numFmtId="0" fontId="1" fillId="2" borderId="14" xfId="3" applyFont="1" applyFill="1" applyBorder="1" applyAlignment="1">
      <alignment vertical="center"/>
    </xf>
    <xf numFmtId="0" fontId="1" fillId="2" borderId="14" xfId="3" applyFont="1" applyFill="1" applyBorder="1" applyAlignment="1">
      <alignment vertical="center" wrapText="1"/>
    </xf>
    <xf numFmtId="0" fontId="1" fillId="2" borderId="14" xfId="3" applyFont="1" applyFill="1" applyBorder="1" applyAlignment="1">
      <alignment horizontal="left" vertical="center"/>
    </xf>
    <xf numFmtId="49" fontId="1" fillId="2" borderId="44" xfId="3" applyNumberFormat="1" applyFont="1" applyFill="1" applyBorder="1" applyAlignment="1">
      <alignment horizontal="center" vertical="center"/>
    </xf>
    <xf numFmtId="0" fontId="1" fillId="2" borderId="43" xfId="3" applyFont="1" applyFill="1" applyBorder="1" applyAlignment="1">
      <alignment horizontal="left" vertical="center" wrapText="1"/>
    </xf>
    <xf numFmtId="3" fontId="1" fillId="0" borderId="53" xfId="3" applyNumberFormat="1" applyFont="1" applyFill="1" applyBorder="1" applyAlignment="1">
      <alignment horizontal="center" vertical="center"/>
    </xf>
    <xf numFmtId="3" fontId="1" fillId="0" borderId="76" xfId="3" applyNumberFormat="1" applyFont="1" applyFill="1" applyBorder="1" applyAlignment="1">
      <alignment horizontal="center" vertical="center"/>
    </xf>
    <xf numFmtId="3" fontId="1" fillId="0" borderId="43" xfId="3" applyNumberFormat="1" applyFont="1" applyFill="1" applyBorder="1" applyAlignment="1">
      <alignment horizontal="center" vertical="center"/>
    </xf>
    <xf numFmtId="49" fontId="1" fillId="8" borderId="9" xfId="3" applyNumberFormat="1" applyFont="1" applyFill="1" applyBorder="1" applyAlignment="1">
      <alignment horizontal="center" vertical="center"/>
    </xf>
    <xf numFmtId="0" fontId="1" fillId="8" borderId="12" xfId="3" applyFont="1" applyFill="1" applyBorder="1" applyAlignment="1">
      <alignment horizontal="left" vertical="center" wrapText="1"/>
    </xf>
    <xf numFmtId="3" fontId="1" fillId="8" borderId="9" xfId="3" applyNumberFormat="1" applyFont="1" applyFill="1" applyBorder="1" applyAlignment="1">
      <alignment horizontal="center" vertical="center"/>
    </xf>
    <xf numFmtId="3" fontId="1" fillId="8" borderId="74" xfId="3" applyNumberFormat="1" applyFont="1" applyFill="1" applyBorder="1" applyAlignment="1">
      <alignment horizontal="center" vertical="center"/>
    </xf>
    <xf numFmtId="3" fontId="1" fillId="8" borderId="39" xfId="3" applyNumberFormat="1" applyFont="1" applyFill="1" applyBorder="1" applyAlignment="1">
      <alignment horizontal="center" vertical="center"/>
    </xf>
    <xf numFmtId="3" fontId="1" fillId="8" borderId="5" xfId="3" applyNumberFormat="1" applyFont="1" applyFill="1" applyBorder="1" applyAlignment="1">
      <alignment horizontal="center" vertical="center"/>
    </xf>
    <xf numFmtId="3" fontId="1" fillId="8" borderId="12" xfId="3" applyNumberFormat="1" applyFont="1" applyFill="1" applyBorder="1" applyAlignment="1">
      <alignment horizontal="center" vertical="center"/>
    </xf>
    <xf numFmtId="0" fontId="1" fillId="8" borderId="0" xfId="0" applyFont="1" applyFill="1" applyBorder="1"/>
    <xf numFmtId="0" fontId="1" fillId="8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/>
    <xf numFmtId="3" fontId="1" fillId="0" borderId="0" xfId="0" applyNumberFormat="1" applyFont="1" applyFill="1" applyBorder="1"/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8" fillId="0" borderId="0" xfId="0" applyFont="1"/>
    <xf numFmtId="0" fontId="10" fillId="0" borderId="0" xfId="0" applyFont="1" applyBorder="1" applyAlignment="1">
      <alignment horizontal="center"/>
    </xf>
    <xf numFmtId="0" fontId="14" fillId="0" borderId="0" xfId="0" applyFont="1" applyFill="1" applyBorder="1"/>
    <xf numFmtId="3" fontId="1" fillId="0" borderId="127" xfId="3" applyNumberFormat="1" applyFont="1" applyFill="1" applyBorder="1" applyAlignment="1">
      <alignment horizontal="center" vertical="center"/>
    </xf>
    <xf numFmtId="3" fontId="1" fillId="0" borderId="10" xfId="3" applyNumberFormat="1" applyFont="1" applyFill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28" fillId="0" borderId="2" xfId="0" applyFont="1" applyBorder="1"/>
    <xf numFmtId="3" fontId="10" fillId="0" borderId="4" xfId="0" applyNumberFormat="1" applyFont="1" applyBorder="1" applyAlignment="1">
      <alignment horizontal="center" vertical="center"/>
    </xf>
    <xf numFmtId="0" fontId="28" fillId="0" borderId="0" xfId="0" applyFont="1"/>
    <xf numFmtId="0" fontId="10" fillId="9" borderId="6" xfId="0" applyFont="1" applyFill="1" applyBorder="1" applyAlignment="1">
      <alignment vertical="center" wrapText="1"/>
    </xf>
    <xf numFmtId="0" fontId="10" fillId="9" borderId="7" xfId="0" applyFont="1" applyFill="1" applyBorder="1" applyAlignment="1">
      <alignment vertical="center" wrapText="1"/>
    </xf>
    <xf numFmtId="0" fontId="19" fillId="9" borderId="6" xfId="0" applyFont="1" applyFill="1" applyBorder="1" applyAlignment="1">
      <alignment vertical="center" wrapText="1"/>
    </xf>
    <xf numFmtId="0" fontId="19" fillId="9" borderId="7" xfId="0" applyFont="1" applyFill="1" applyBorder="1" applyAlignment="1">
      <alignment vertical="center" wrapText="1"/>
    </xf>
    <xf numFmtId="0" fontId="29" fillId="3" borderId="6" xfId="0" applyFont="1" applyFill="1" applyBorder="1" applyAlignment="1">
      <alignment vertical="center" wrapText="1"/>
    </xf>
    <xf numFmtId="0" fontId="29" fillId="3" borderId="7" xfId="0" applyFont="1" applyFill="1" applyBorder="1" applyAlignment="1">
      <alignment vertical="center" wrapText="1"/>
    </xf>
    <xf numFmtId="0" fontId="19" fillId="0" borderId="2" xfId="0" applyFont="1" applyBorder="1"/>
    <xf numFmtId="0" fontId="19" fillId="0" borderId="0" xfId="0" applyFont="1"/>
    <xf numFmtId="49" fontId="29" fillId="3" borderId="10" xfId="0" applyNumberFormat="1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vertical="center" wrapText="1"/>
    </xf>
    <xf numFmtId="49" fontId="1" fillId="0" borderId="26" xfId="3" applyNumberFormat="1" applyFont="1" applyFill="1" applyBorder="1" applyAlignment="1">
      <alignment horizontal="center" vertical="center"/>
    </xf>
    <xf numFmtId="0" fontId="1" fillId="0" borderId="13" xfId="3" applyFont="1" applyFill="1" applyBorder="1" applyAlignment="1">
      <alignment horizontal="left" vertical="center" wrapText="1"/>
    </xf>
    <xf numFmtId="3" fontId="1" fillId="0" borderId="48" xfId="3" applyNumberFormat="1" applyFont="1" applyFill="1" applyBorder="1" applyAlignment="1">
      <alignment horizontal="center" vertical="center"/>
    </xf>
    <xf numFmtId="49" fontId="1" fillId="0" borderId="10" xfId="3" applyNumberFormat="1" applyFont="1" applyFill="1" applyBorder="1" applyAlignment="1">
      <alignment horizontal="center" vertical="center"/>
    </xf>
    <xf numFmtId="0" fontId="1" fillId="0" borderId="14" xfId="3" applyFont="1" applyFill="1" applyBorder="1" applyAlignment="1">
      <alignment horizontal="left" vertical="center" wrapText="1"/>
    </xf>
    <xf numFmtId="49" fontId="1" fillId="0" borderId="14" xfId="3" applyNumberFormat="1" applyFont="1" applyFill="1" applyBorder="1" applyAlignment="1">
      <alignment horizontal="center" vertical="center" wrapText="1"/>
    </xf>
    <xf numFmtId="0" fontId="19" fillId="0" borderId="2" xfId="0" applyFont="1" applyFill="1" applyBorder="1"/>
    <xf numFmtId="0" fontId="19" fillId="0" borderId="0" xfId="0" applyFont="1" applyFill="1"/>
    <xf numFmtId="9" fontId="22" fillId="0" borderId="0" xfId="0" applyNumberFormat="1" applyFont="1"/>
    <xf numFmtId="9" fontId="28" fillId="0" borderId="0" xfId="0" applyNumberFormat="1" applyFont="1"/>
    <xf numFmtId="49" fontId="29" fillId="3" borderId="15" xfId="0" applyNumberFormat="1" applyFont="1" applyFill="1" applyBorder="1" applyAlignment="1">
      <alignment horizontal="center" vertical="center" wrapText="1"/>
    </xf>
    <xf numFmtId="49" fontId="29" fillId="3" borderId="4" xfId="0" applyNumberFormat="1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14" fillId="0" borderId="0" xfId="0" applyFont="1" applyFill="1" applyAlignment="1">
      <alignment horizontal="right"/>
    </xf>
    <xf numFmtId="0" fontId="14" fillId="0" borderId="3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wrapText="1"/>
    </xf>
    <xf numFmtId="3" fontId="14" fillId="0" borderId="7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3" fontId="14" fillId="0" borderId="3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/>
    </xf>
    <xf numFmtId="49" fontId="30" fillId="3" borderId="10" xfId="0" applyNumberFormat="1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vertical="center" wrapText="1"/>
    </xf>
    <xf numFmtId="49" fontId="30" fillId="3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30" fillId="0" borderId="4" xfId="0" applyFont="1" applyFill="1" applyBorder="1" applyAlignment="1">
      <alignment vertical="center" wrapText="1"/>
    </xf>
    <xf numFmtId="49" fontId="30" fillId="0" borderId="4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14" xfId="0" applyNumberFormat="1" applyFont="1" applyFill="1" applyBorder="1" applyAlignment="1">
      <alignment horizontal="center" vertical="center"/>
    </xf>
    <xf numFmtId="0" fontId="29" fillId="10" borderId="6" xfId="0" applyFont="1" applyFill="1" applyBorder="1" applyAlignment="1">
      <alignment vertical="center" wrapText="1"/>
    </xf>
    <xf numFmtId="0" fontId="29" fillId="10" borderId="7" xfId="0" applyFont="1" applyFill="1" applyBorder="1" applyAlignment="1">
      <alignment vertical="center" wrapText="1"/>
    </xf>
    <xf numFmtId="3" fontId="25" fillId="0" borderId="15" xfId="3" applyNumberFormat="1" applyFont="1" applyFill="1" applyBorder="1" applyAlignment="1">
      <alignment horizontal="center" vertical="center"/>
    </xf>
    <xf numFmtId="0" fontId="14" fillId="0" borderId="35" xfId="0" applyFont="1" applyFill="1" applyBorder="1"/>
    <xf numFmtId="0" fontId="16" fillId="0" borderId="79" xfId="0" applyFont="1" applyFill="1" applyBorder="1" applyAlignment="1">
      <alignment horizontal="center" vertical="center" wrapText="1"/>
    </xf>
    <xf numFmtId="0" fontId="16" fillId="0" borderId="80" xfId="0" applyFont="1" applyFill="1" applyBorder="1" applyAlignment="1">
      <alignment horizontal="center" vertical="center" wrapText="1"/>
    </xf>
    <xf numFmtId="0" fontId="16" fillId="0" borderId="81" xfId="0" applyFont="1" applyFill="1" applyBorder="1"/>
    <xf numFmtId="0" fontId="14" fillId="0" borderId="38" xfId="0" applyFont="1" applyFill="1" applyBorder="1"/>
    <xf numFmtId="0" fontId="14" fillId="0" borderId="19" xfId="0" applyFont="1" applyFill="1" applyBorder="1"/>
    <xf numFmtId="0" fontId="14" fillId="0" borderId="39" xfId="0" applyFont="1" applyFill="1" applyBorder="1"/>
    <xf numFmtId="0" fontId="14" fillId="0" borderId="39" xfId="0" applyFont="1" applyFill="1" applyBorder="1" applyAlignment="1">
      <alignment horizontal="center" vertical="center"/>
    </xf>
    <xf numFmtId="0" fontId="14" fillId="0" borderId="68" xfId="0" applyFont="1" applyFill="1" applyBorder="1"/>
    <xf numFmtId="0" fontId="14" fillId="0" borderId="82" xfId="0" applyFont="1" applyFill="1" applyBorder="1" applyAlignment="1">
      <alignment horizontal="right"/>
    </xf>
    <xf numFmtId="165" fontId="14" fillId="0" borderId="51" xfId="5" applyNumberFormat="1" applyFont="1" applyFill="1" applyBorder="1" applyAlignment="1">
      <alignment horizontal="center" vertical="center"/>
    </xf>
    <xf numFmtId="9" fontId="14" fillId="0" borderId="49" xfId="5" applyFont="1" applyFill="1" applyBorder="1" applyAlignment="1">
      <alignment horizontal="center" vertical="center"/>
    </xf>
    <xf numFmtId="0" fontId="14" fillId="0" borderId="83" xfId="0" applyFont="1" applyFill="1" applyBorder="1" applyAlignment="1">
      <alignment horizontal="center" vertical="center"/>
    </xf>
    <xf numFmtId="165" fontId="14" fillId="0" borderId="83" xfId="5" applyNumberFormat="1" applyFont="1" applyFill="1" applyBorder="1" applyAlignment="1">
      <alignment horizontal="center" vertical="center"/>
    </xf>
    <xf numFmtId="3" fontId="14" fillId="0" borderId="5" xfId="0" applyNumberFormat="1" applyFont="1" applyFill="1" applyBorder="1" applyAlignment="1">
      <alignment horizontal="center" vertical="center"/>
    </xf>
    <xf numFmtId="0" fontId="16" fillId="0" borderId="19" xfId="0" applyFont="1" applyFill="1" applyBorder="1"/>
    <xf numFmtId="0" fontId="14" fillId="0" borderId="36" xfId="0" applyFont="1" applyFill="1" applyBorder="1"/>
    <xf numFmtId="0" fontId="14" fillId="0" borderId="37" xfId="0" applyFont="1" applyFill="1" applyBorder="1" applyAlignment="1">
      <alignment horizontal="right"/>
    </xf>
    <xf numFmtId="0" fontId="14" fillId="0" borderId="37" xfId="0" applyFont="1" applyFill="1" applyBorder="1" applyAlignment="1">
      <alignment horizontal="center"/>
    </xf>
    <xf numFmtId="9" fontId="14" fillId="0" borderId="37" xfId="5" applyFont="1" applyFill="1" applyBorder="1"/>
    <xf numFmtId="9" fontId="14" fillId="0" borderId="84" xfId="5" applyFont="1" applyFill="1" applyBorder="1"/>
    <xf numFmtId="3" fontId="14" fillId="0" borderId="39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wrapText="1"/>
    </xf>
    <xf numFmtId="0" fontId="1" fillId="0" borderId="39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right"/>
    </xf>
    <xf numFmtId="0" fontId="14" fillId="0" borderId="1" xfId="0" applyFont="1" applyFill="1" applyBorder="1"/>
    <xf numFmtId="0" fontId="14" fillId="0" borderId="40" xfId="0" applyFont="1" applyFill="1" applyBorder="1"/>
    <xf numFmtId="0" fontId="14" fillId="0" borderId="42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wrapText="1"/>
    </xf>
    <xf numFmtId="0" fontId="14" fillId="0" borderId="40" xfId="0" applyFont="1" applyFill="1" applyBorder="1" applyAlignment="1">
      <alignment horizontal="center" vertical="center" wrapText="1"/>
    </xf>
    <xf numFmtId="0" fontId="14" fillId="0" borderId="29" xfId="0" applyFont="1" applyFill="1" applyBorder="1"/>
    <xf numFmtId="0" fontId="14" fillId="0" borderId="41" xfId="0" applyFont="1" applyFill="1" applyBorder="1"/>
    <xf numFmtId="0" fontId="14" fillId="0" borderId="1" xfId="0" applyFont="1" applyFill="1" applyBorder="1" applyAlignment="1">
      <alignment horizontal="right"/>
    </xf>
    <xf numFmtId="14" fontId="14" fillId="0" borderId="42" xfId="0" applyNumberFormat="1" applyFont="1" applyFill="1" applyBorder="1" applyAlignment="1">
      <alignment horizontal="center" vertical="center" wrapText="1"/>
    </xf>
    <xf numFmtId="0" fontId="14" fillId="0" borderId="25" xfId="0" applyFont="1" applyFill="1" applyBorder="1"/>
    <xf numFmtId="0" fontId="14" fillId="0" borderId="29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right"/>
    </xf>
    <xf numFmtId="0" fontId="14" fillId="0" borderId="4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right"/>
    </xf>
    <xf numFmtId="0" fontId="14" fillId="0" borderId="58" xfId="0" applyFont="1" applyFill="1" applyBorder="1" applyAlignment="1">
      <alignment horizontal="center" vertical="center" wrapText="1"/>
    </xf>
    <xf numFmtId="0" fontId="14" fillId="0" borderId="58" xfId="0" applyFont="1" applyFill="1" applyBorder="1" applyAlignment="1">
      <alignment horizontal="center" wrapText="1"/>
    </xf>
    <xf numFmtId="0" fontId="14" fillId="0" borderId="34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4" fillId="0" borderId="47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left"/>
    </xf>
    <xf numFmtId="0" fontId="14" fillId="0" borderId="42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left"/>
    </xf>
    <xf numFmtId="0" fontId="14" fillId="0" borderId="28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left"/>
    </xf>
    <xf numFmtId="0" fontId="14" fillId="0" borderId="4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 applyAlignment="1"/>
    <xf numFmtId="0" fontId="14" fillId="0" borderId="0" xfId="0" applyFont="1" applyFill="1" applyBorder="1" applyAlignment="1">
      <alignment wrapText="1"/>
    </xf>
    <xf numFmtId="49" fontId="8" fillId="0" borderId="15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3" fontId="0" fillId="0" borderId="4" xfId="0" applyNumberFormat="1" applyFill="1" applyBorder="1" applyAlignment="1">
      <alignment horizontal="center" vertical="center"/>
    </xf>
    <xf numFmtId="3" fontId="0" fillId="0" borderId="14" xfId="0" applyNumberFormat="1" applyFill="1" applyBorder="1" applyAlignment="1">
      <alignment horizontal="center" vertical="center"/>
    </xf>
    <xf numFmtId="3" fontId="19" fillId="0" borderId="4" xfId="0" applyNumberFormat="1" applyFont="1" applyFill="1" applyBorder="1" applyAlignment="1">
      <alignment horizontal="center" vertical="center"/>
    </xf>
    <xf numFmtId="3" fontId="1" fillId="0" borderId="20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47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3" fontId="1" fillId="0" borderId="50" xfId="0" applyNumberFormat="1" applyFont="1" applyFill="1" applyBorder="1" applyAlignment="1">
      <alignment horizontal="center" vertical="center"/>
    </xf>
    <xf numFmtId="3" fontId="1" fillId="0" borderId="32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3" fontId="1" fillId="0" borderId="15" xfId="0" applyNumberFormat="1" applyFont="1" applyFill="1" applyBorder="1" applyAlignment="1">
      <alignment horizontal="center" vertical="center"/>
    </xf>
    <xf numFmtId="3" fontId="1" fillId="0" borderId="14" xfId="0" applyNumberFormat="1" applyFont="1" applyFill="1" applyBorder="1" applyAlignment="1">
      <alignment horizontal="center" vertical="center"/>
    </xf>
    <xf numFmtId="3" fontId="1" fillId="0" borderId="10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3" fontId="1" fillId="0" borderId="52" xfId="0" applyNumberFormat="1" applyFont="1" applyFill="1" applyBorder="1" applyAlignment="1">
      <alignment horizontal="center" vertical="center"/>
    </xf>
    <xf numFmtId="3" fontId="1" fillId="0" borderId="26" xfId="0" applyNumberFormat="1" applyFont="1" applyFill="1" applyBorder="1" applyAlignment="1">
      <alignment horizontal="center" vertical="center"/>
    </xf>
    <xf numFmtId="3" fontId="1" fillId="0" borderId="25" xfId="0" applyNumberFormat="1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3" fontId="1" fillId="0" borderId="53" xfId="0" applyNumberFormat="1" applyFont="1" applyFill="1" applyBorder="1" applyAlignment="1">
      <alignment horizontal="center" vertical="center"/>
    </xf>
    <xf numFmtId="3" fontId="1" fillId="0" borderId="16" xfId="0" applyNumberFormat="1" applyFont="1" applyFill="1" applyBorder="1" applyAlignment="1">
      <alignment horizontal="center" vertical="center"/>
    </xf>
    <xf numFmtId="3" fontId="1" fillId="0" borderId="12" xfId="0" applyNumberFormat="1" applyFont="1" applyFill="1" applyBorder="1" applyAlignment="1">
      <alignment horizontal="center" vertical="center"/>
    </xf>
    <xf numFmtId="3" fontId="1" fillId="0" borderId="11" xfId="0" applyNumberFormat="1" applyFont="1" applyFill="1" applyBorder="1" applyAlignment="1">
      <alignment horizontal="center" vertical="center"/>
    </xf>
    <xf numFmtId="3" fontId="1" fillId="0" borderId="4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top"/>
    </xf>
    <xf numFmtId="0" fontId="10" fillId="0" borderId="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3" fontId="4" fillId="0" borderId="0" xfId="0" applyNumberFormat="1" applyFont="1"/>
    <xf numFmtId="0" fontId="19" fillId="0" borderId="6" xfId="0" applyFont="1" applyFill="1" applyBorder="1" applyAlignment="1">
      <alignment vertical="center" wrapText="1"/>
    </xf>
    <xf numFmtId="0" fontId="19" fillId="0" borderId="7" xfId="0" applyFont="1" applyFill="1" applyBorder="1" applyAlignment="1">
      <alignment vertical="center" wrapText="1"/>
    </xf>
    <xf numFmtId="3" fontId="19" fillId="0" borderId="14" xfId="0" applyNumberFormat="1" applyFont="1" applyFill="1" applyBorder="1" applyAlignment="1">
      <alignment horizontal="center" vertical="center"/>
    </xf>
    <xf numFmtId="4" fontId="1" fillId="0" borderId="23" xfId="0" applyNumberFormat="1" applyFont="1" applyFill="1" applyBorder="1"/>
    <xf numFmtId="49" fontId="30" fillId="0" borderId="15" xfId="0" applyNumberFormat="1" applyFont="1" applyFill="1" applyBorder="1" applyAlignment="1">
      <alignment horizontal="center" vertical="center" wrapText="1"/>
    </xf>
    <xf numFmtId="3" fontId="1" fillId="0" borderId="128" xfId="3" applyNumberFormat="1" applyFont="1" applyFill="1" applyBorder="1" applyAlignment="1">
      <alignment horizontal="center" vertical="center"/>
    </xf>
    <xf numFmtId="3" fontId="1" fillId="0" borderId="20" xfId="3" applyNumberFormat="1" applyFont="1" applyFill="1" applyBorder="1" applyAlignment="1">
      <alignment horizontal="center" vertical="center"/>
    </xf>
    <xf numFmtId="3" fontId="1" fillId="0" borderId="7" xfId="3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16" fillId="0" borderId="0" xfId="0" applyFont="1" applyFill="1" applyAlignment="1">
      <alignment horizontal="right"/>
    </xf>
    <xf numFmtId="3" fontId="1" fillId="0" borderId="4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1" fillId="8" borderId="4" xfId="0" applyNumberFormat="1" applyFont="1" applyFill="1" applyBorder="1" applyAlignment="1">
      <alignment horizontal="center" vertical="center" wrapText="1"/>
    </xf>
    <xf numFmtId="3" fontId="1" fillId="8" borderId="14" xfId="0" applyNumberFormat="1" applyFont="1" applyFill="1" applyBorder="1" applyAlignment="1">
      <alignment horizontal="center" vertical="center"/>
    </xf>
    <xf numFmtId="3" fontId="20" fillId="6" borderId="4" xfId="0" applyNumberFormat="1" applyFont="1" applyFill="1" applyBorder="1" applyAlignment="1">
      <alignment horizontal="center" vertical="center"/>
    </xf>
    <xf numFmtId="0" fontId="21" fillId="0" borderId="0" xfId="0" applyFont="1" applyFill="1"/>
    <xf numFmtId="3" fontId="32" fillId="6" borderId="4" xfId="0" applyNumberFormat="1" applyFont="1" applyFill="1" applyBorder="1" applyAlignment="1">
      <alignment horizontal="center" vertical="center"/>
    </xf>
    <xf numFmtId="3" fontId="19" fillId="6" borderId="4" xfId="0" applyNumberFormat="1" applyFont="1" applyFill="1" applyBorder="1" applyAlignment="1">
      <alignment horizontal="center" vertical="center"/>
    </xf>
    <xf numFmtId="0" fontId="19" fillId="0" borderId="0" xfId="0" applyFont="1" applyAlignment="1"/>
    <xf numFmtId="3" fontId="22" fillId="0" borderId="0" xfId="0" applyNumberFormat="1" applyFont="1"/>
    <xf numFmtId="3" fontId="19" fillId="0" borderId="4" xfId="0" applyNumberFormat="1" applyFont="1" applyBorder="1" applyAlignment="1">
      <alignment horizontal="center" vertical="center"/>
    </xf>
    <xf numFmtId="0" fontId="19" fillId="3" borderId="17" xfId="0" applyFont="1" applyFill="1" applyBorder="1" applyAlignment="1">
      <alignment horizontal="center" vertical="center" wrapText="1"/>
    </xf>
    <xf numFmtId="3" fontId="19" fillId="0" borderId="7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6" borderId="107" xfId="0" applyFont="1" applyFill="1" applyBorder="1" applyAlignment="1">
      <alignment vertical="center" wrapText="1"/>
    </xf>
    <xf numFmtId="49" fontId="30" fillId="0" borderId="10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22" fillId="0" borderId="2" xfId="0" applyFont="1" applyFill="1" applyBorder="1"/>
    <xf numFmtId="0" fontId="1" fillId="0" borderId="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3" fontId="19" fillId="6" borderId="4" xfId="0" applyNumberFormat="1" applyFont="1" applyFill="1" applyBorder="1"/>
    <xf numFmtId="3" fontId="19" fillId="6" borderId="14" xfId="0" applyNumberFormat="1" applyFont="1" applyFill="1" applyBorder="1"/>
    <xf numFmtId="49" fontId="29" fillId="9" borderId="10" xfId="0" applyNumberFormat="1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vertical="center" wrapText="1"/>
    </xf>
    <xf numFmtId="49" fontId="29" fillId="9" borderId="4" xfId="0" applyNumberFormat="1" applyFont="1" applyFill="1" applyBorder="1" applyAlignment="1">
      <alignment horizontal="center" vertical="center" wrapText="1"/>
    </xf>
    <xf numFmtId="3" fontId="19" fillId="9" borderId="4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3" fontId="1" fillId="0" borderId="43" xfId="0" applyNumberFormat="1" applyFont="1" applyFill="1" applyBorder="1" applyAlignment="1">
      <alignment horizontal="center" vertical="center"/>
    </xf>
    <xf numFmtId="3" fontId="1" fillId="0" borderId="13" xfId="0" applyNumberFormat="1" applyFont="1" applyFill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18" fillId="0" borderId="4" xfId="3" applyNumberFormat="1" applyFont="1" applyFill="1" applyBorder="1" applyAlignment="1">
      <alignment horizontal="center" vertical="center"/>
    </xf>
    <xf numFmtId="3" fontId="18" fillId="0" borderId="14" xfId="3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3" fontId="4" fillId="0" borderId="7" xfId="3" applyNumberFormat="1" applyFont="1" applyFill="1" applyBorder="1" applyAlignment="1">
      <alignment horizontal="center" vertical="center"/>
    </xf>
    <xf numFmtId="3" fontId="4" fillId="0" borderId="13" xfId="3" applyNumberFormat="1" applyFont="1" applyFill="1" applyBorder="1" applyAlignment="1">
      <alignment horizontal="center" vertical="center"/>
    </xf>
    <xf numFmtId="3" fontId="4" fillId="0" borderId="4" xfId="3" applyNumberFormat="1" applyFont="1" applyFill="1" applyBorder="1" applyAlignment="1">
      <alignment horizontal="center" vertical="center"/>
    </xf>
    <xf numFmtId="3" fontId="4" fillId="0" borderId="14" xfId="3" applyNumberFormat="1" applyFont="1" applyFill="1" applyBorder="1" applyAlignment="1">
      <alignment horizontal="center" vertical="center"/>
    </xf>
    <xf numFmtId="3" fontId="4" fillId="0" borderId="15" xfId="3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" fillId="6" borderId="55" xfId="0" applyFont="1" applyFill="1" applyBorder="1" applyAlignment="1">
      <alignment horizontal="center" vertical="center" wrapText="1"/>
    </xf>
    <xf numFmtId="0" fontId="1" fillId="6" borderId="56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59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center" vertical="center"/>
    </xf>
    <xf numFmtId="3" fontId="1" fillId="0" borderId="54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30" xfId="0" applyNumberFormat="1" applyFont="1" applyBorder="1" applyAlignment="1">
      <alignment horizontal="center" vertical="center"/>
    </xf>
    <xf numFmtId="0" fontId="1" fillId="6" borderId="60" xfId="0" applyFont="1" applyFill="1" applyBorder="1" applyAlignment="1">
      <alignment horizontal="right" vertical="center" wrapText="1"/>
    </xf>
    <xf numFmtId="0" fontId="10" fillId="6" borderId="39" xfId="0" applyFont="1" applyFill="1" applyBorder="1" applyAlignment="1">
      <alignment horizontal="right" vertical="center" wrapText="1"/>
    </xf>
    <xf numFmtId="0" fontId="10" fillId="6" borderId="11" xfId="3" applyFont="1" applyFill="1" applyBorder="1" applyAlignment="1">
      <alignment horizontal="center" vertical="center" wrapText="1"/>
    </xf>
    <xf numFmtId="0" fontId="10" fillId="6" borderId="5" xfId="3" applyFont="1" applyFill="1" applyBorder="1" applyAlignment="1">
      <alignment horizontal="center" vertical="center" wrapText="1"/>
    </xf>
    <xf numFmtId="3" fontId="10" fillId="6" borderId="21" xfId="3" applyNumberFormat="1" applyFont="1" applyFill="1" applyBorder="1" applyAlignment="1">
      <alignment horizontal="center" vertical="center"/>
    </xf>
    <xf numFmtId="0" fontId="10" fillId="10" borderId="47" xfId="3" applyFont="1" applyFill="1" applyBorder="1" applyAlignment="1">
      <alignment horizontal="center" vertical="center" wrapText="1"/>
    </xf>
    <xf numFmtId="0" fontId="10" fillId="6" borderId="64" xfId="3" applyFont="1" applyFill="1" applyBorder="1" applyAlignment="1">
      <alignment horizontal="center" vertical="center" wrapText="1"/>
    </xf>
    <xf numFmtId="0" fontId="10" fillId="6" borderId="57" xfId="3" applyFont="1" applyFill="1" applyBorder="1" applyAlignment="1">
      <alignment horizontal="center" vertical="center" wrapText="1"/>
    </xf>
    <xf numFmtId="3" fontId="10" fillId="6" borderId="56" xfId="3" applyNumberFormat="1" applyFont="1" applyFill="1" applyBorder="1" applyAlignment="1">
      <alignment horizontal="center" vertical="center"/>
    </xf>
    <xf numFmtId="49" fontId="1" fillId="0" borderId="26" xfId="3" applyNumberFormat="1" applyFont="1" applyBorder="1" applyAlignment="1">
      <alignment horizontal="center" vertical="center"/>
    </xf>
    <xf numFmtId="0" fontId="10" fillId="0" borderId="7" xfId="3" applyFont="1" applyBorder="1" applyAlignment="1">
      <alignment horizontal="left" vertical="center" wrapText="1"/>
    </xf>
    <xf numFmtId="3" fontId="1" fillId="0" borderId="61" xfId="3" applyNumberFormat="1" applyFont="1" applyBorder="1" applyAlignment="1">
      <alignment horizontal="center" vertical="center"/>
    </xf>
    <xf numFmtId="0" fontId="1" fillId="11" borderId="47" xfId="3" applyFont="1" applyFill="1" applyBorder="1" applyAlignment="1">
      <alignment vertical="center"/>
    </xf>
    <xf numFmtId="49" fontId="1" fillId="0" borderId="20" xfId="3" applyNumberFormat="1" applyFont="1" applyBorder="1" applyAlignment="1">
      <alignment horizontal="center" vertical="center"/>
    </xf>
    <xf numFmtId="3" fontId="1" fillId="0" borderId="13" xfId="3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10" xfId="3" applyNumberFormat="1" applyFont="1" applyBorder="1" applyAlignment="1">
      <alignment horizontal="center" vertical="center"/>
    </xf>
    <xf numFmtId="0" fontId="18" fillId="0" borderId="4" xfId="3" applyFont="1" applyBorder="1" applyAlignment="1">
      <alignment horizontal="left" vertical="center"/>
    </xf>
    <xf numFmtId="3" fontId="1" fillId="0" borderId="17" xfId="3" applyNumberFormat="1" applyFont="1" applyBorder="1" applyAlignment="1">
      <alignment horizontal="center" vertical="center"/>
    </xf>
    <xf numFmtId="0" fontId="1" fillId="11" borderId="47" xfId="3" applyFont="1" applyFill="1" applyBorder="1"/>
    <xf numFmtId="49" fontId="1" fillId="0" borderId="15" xfId="3" applyNumberFormat="1" applyFont="1" applyBorder="1" applyAlignment="1">
      <alignment horizontal="center" vertical="center"/>
    </xf>
    <xf numFmtId="0" fontId="1" fillId="0" borderId="4" xfId="3" applyFont="1" applyBorder="1" applyAlignment="1">
      <alignment horizontal="left" vertical="center"/>
    </xf>
    <xf numFmtId="3" fontId="1" fillId="0" borderId="14" xfId="3" applyNumberFormat="1" applyFont="1" applyBorder="1" applyAlignment="1">
      <alignment horizontal="center" vertical="center"/>
    </xf>
    <xf numFmtId="49" fontId="1" fillId="0" borderId="10" xfId="3" applyNumberFormat="1" applyFont="1" applyBorder="1" applyAlignment="1">
      <alignment horizontal="center" vertical="center" wrapText="1"/>
    </xf>
    <xf numFmtId="0" fontId="10" fillId="0" borderId="4" xfId="3" applyFont="1" applyBorder="1" applyAlignment="1">
      <alignment horizontal="left" vertical="center" wrapText="1"/>
    </xf>
    <xf numFmtId="0" fontId="1" fillId="11" borderId="47" xfId="3" applyFont="1" applyFill="1" applyBorder="1" applyAlignment="1">
      <alignment vertical="center" wrapText="1"/>
    </xf>
    <xf numFmtId="49" fontId="1" fillId="0" borderId="15" xfId="3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1" fillId="0" borderId="9" xfId="3" applyNumberFormat="1" applyFont="1" applyBorder="1" applyAlignment="1">
      <alignment horizontal="center" vertical="center"/>
    </xf>
    <xf numFmtId="0" fontId="1" fillId="0" borderId="3" xfId="3" applyFont="1" applyBorder="1" applyAlignment="1">
      <alignment horizontal="left" vertical="center"/>
    </xf>
    <xf numFmtId="3" fontId="1" fillId="0" borderId="18" xfId="3" applyNumberFormat="1" applyFont="1" applyBorder="1" applyAlignment="1">
      <alignment horizontal="center" vertical="center"/>
    </xf>
    <xf numFmtId="49" fontId="1" fillId="0" borderId="16" xfId="3" applyNumberFormat="1" applyFont="1" applyBorder="1" applyAlignment="1">
      <alignment horizontal="center" vertical="center"/>
    </xf>
    <xf numFmtId="3" fontId="1" fillId="0" borderId="12" xfId="3" applyNumberFormat="1" applyFont="1" applyBorder="1" applyAlignment="1">
      <alignment horizontal="center" vertical="center"/>
    </xf>
    <xf numFmtId="0" fontId="10" fillId="6" borderId="52" xfId="3" applyFont="1" applyFill="1" applyBorder="1" applyAlignment="1">
      <alignment horizontal="center" vertical="center" wrapText="1"/>
    </xf>
    <xf numFmtId="0" fontId="10" fillId="6" borderId="55" xfId="3" applyFont="1" applyFill="1" applyBorder="1" applyAlignment="1">
      <alignment horizontal="center" vertical="center" wrapText="1"/>
    </xf>
    <xf numFmtId="0" fontId="1" fillId="10" borderId="62" xfId="0" applyFont="1" applyFill="1" applyBorder="1"/>
    <xf numFmtId="0" fontId="1" fillId="10" borderId="1" xfId="0" applyFont="1" applyFill="1" applyBorder="1"/>
    <xf numFmtId="0" fontId="1" fillId="10" borderId="63" xfId="0" applyFont="1" applyFill="1" applyBorder="1"/>
    <xf numFmtId="0" fontId="1" fillId="10" borderId="59" xfId="0" applyFont="1" applyFill="1" applyBorder="1"/>
    <xf numFmtId="3" fontId="1" fillId="0" borderId="17" xfId="3" applyNumberFormat="1" applyFont="1" applyBorder="1" applyAlignment="1">
      <alignment horizontal="center" vertical="center" wrapText="1"/>
    </xf>
    <xf numFmtId="3" fontId="1" fillId="0" borderId="14" xfId="3" applyNumberFormat="1" applyFont="1" applyBorder="1" applyAlignment="1">
      <alignment horizontal="center" vertical="center" wrapText="1"/>
    </xf>
    <xf numFmtId="0" fontId="4" fillId="0" borderId="4" xfId="3" applyFont="1" applyBorder="1" applyAlignment="1">
      <alignment horizontal="left" vertical="center"/>
    </xf>
    <xf numFmtId="3" fontId="10" fillId="6" borderId="8" xfId="3" applyNumberFormat="1" applyFont="1" applyFill="1" applyBorder="1" applyAlignment="1">
      <alignment horizontal="center" vertical="center"/>
    </xf>
    <xf numFmtId="0" fontId="10" fillId="10" borderId="42" xfId="3" applyFont="1" applyFill="1" applyBorder="1" applyAlignment="1">
      <alignment horizontal="center" vertical="center" wrapText="1"/>
    </xf>
    <xf numFmtId="0" fontId="10" fillId="6" borderId="39" xfId="3" applyFont="1" applyFill="1" applyBorder="1" applyAlignment="1">
      <alignment horizontal="center" vertical="center" wrapText="1"/>
    </xf>
    <xf numFmtId="3" fontId="33" fillId="0" borderId="26" xfId="0" applyNumberFormat="1" applyFont="1" applyFill="1" applyBorder="1" applyAlignment="1">
      <alignment horizontal="center" vertical="center"/>
    </xf>
    <xf numFmtId="3" fontId="33" fillId="0" borderId="7" xfId="0" applyNumberFormat="1" applyFont="1" applyFill="1" applyBorder="1" applyAlignment="1">
      <alignment horizontal="center" vertical="center"/>
    </xf>
    <xf numFmtId="3" fontId="33" fillId="0" borderId="13" xfId="0" applyNumberFormat="1" applyFont="1" applyFill="1" applyBorder="1" applyAlignment="1">
      <alignment horizontal="center" vertical="center"/>
    </xf>
    <xf numFmtId="3" fontId="33" fillId="0" borderId="10" xfId="0" applyNumberFormat="1" applyFont="1" applyFill="1" applyBorder="1" applyAlignment="1">
      <alignment horizontal="center" vertical="center"/>
    </xf>
    <xf numFmtId="3" fontId="33" fillId="0" borderId="4" xfId="0" applyNumberFormat="1" applyFont="1" applyFill="1" applyBorder="1" applyAlignment="1">
      <alignment horizontal="center" vertical="center"/>
    </xf>
    <xf numFmtId="3" fontId="33" fillId="0" borderId="14" xfId="0" applyNumberFormat="1" applyFont="1" applyFill="1" applyBorder="1" applyAlignment="1">
      <alignment horizontal="center" vertical="center"/>
    </xf>
    <xf numFmtId="3" fontId="34" fillId="6" borderId="10" xfId="0" applyNumberFormat="1" applyFont="1" applyFill="1" applyBorder="1" applyAlignment="1">
      <alignment horizontal="center" vertical="center"/>
    </xf>
    <xf numFmtId="3" fontId="34" fillId="6" borderId="4" xfId="0" applyNumberFormat="1" applyFont="1" applyFill="1" applyBorder="1" applyAlignment="1">
      <alignment horizontal="center" vertical="center"/>
    </xf>
    <xf numFmtId="3" fontId="34" fillId="6" borderId="13" xfId="0" applyNumberFormat="1" applyFont="1" applyFill="1" applyBorder="1" applyAlignment="1">
      <alignment horizontal="center" vertical="center"/>
    </xf>
    <xf numFmtId="3" fontId="34" fillId="6" borderId="14" xfId="0" applyNumberFormat="1" applyFont="1" applyFill="1" applyBorder="1" applyAlignment="1">
      <alignment horizontal="center" vertical="center"/>
    </xf>
    <xf numFmtId="3" fontId="34" fillId="6" borderId="9" xfId="0" applyNumberFormat="1" applyFont="1" applyFill="1" applyBorder="1" applyAlignment="1">
      <alignment horizontal="center" vertical="center"/>
    </xf>
    <xf numFmtId="3" fontId="34" fillId="6" borderId="3" xfId="0" applyNumberFormat="1" applyFont="1" applyFill="1" applyBorder="1" applyAlignment="1">
      <alignment horizontal="center" vertical="center"/>
    </xf>
    <xf numFmtId="3" fontId="34" fillId="6" borderId="12" xfId="0" applyNumberFormat="1" applyFont="1" applyFill="1" applyBorder="1" applyAlignment="1">
      <alignment horizontal="center" vertical="center"/>
    </xf>
    <xf numFmtId="0" fontId="34" fillId="0" borderId="34" xfId="0" applyFont="1" applyFill="1" applyBorder="1" applyAlignment="1">
      <alignment horizontal="center" vertical="center"/>
    </xf>
    <xf numFmtId="3" fontId="33" fillId="0" borderId="20" xfId="0" applyNumberFormat="1" applyFont="1" applyFill="1" applyBorder="1" applyAlignment="1">
      <alignment horizontal="center" vertical="center"/>
    </xf>
    <xf numFmtId="0" fontId="34" fillId="0" borderId="27" xfId="0" applyFont="1" applyFill="1" applyBorder="1" applyAlignment="1">
      <alignment horizontal="center" vertical="center"/>
    </xf>
    <xf numFmtId="3" fontId="33" fillId="0" borderId="15" xfId="0" applyNumberFormat="1" applyFont="1" applyFill="1" applyBorder="1" applyAlignment="1">
      <alignment horizontal="center" vertical="center"/>
    </xf>
    <xf numFmtId="0" fontId="34" fillId="6" borderId="27" xfId="0" applyFont="1" applyFill="1" applyBorder="1" applyAlignment="1">
      <alignment horizontal="center" vertical="center"/>
    </xf>
    <xf numFmtId="3" fontId="34" fillId="6" borderId="15" xfId="0" applyNumberFormat="1" applyFont="1" applyFill="1" applyBorder="1" applyAlignment="1">
      <alignment horizontal="center" vertical="center"/>
    </xf>
    <xf numFmtId="0" fontId="34" fillId="6" borderId="29" xfId="0" applyFont="1" applyFill="1" applyBorder="1" applyAlignment="1">
      <alignment horizontal="center" vertical="center"/>
    </xf>
    <xf numFmtId="3" fontId="34" fillId="6" borderId="16" xfId="0" applyNumberFormat="1" applyFont="1" applyFill="1" applyBorder="1" applyAlignment="1">
      <alignment horizontal="center" vertical="center"/>
    </xf>
    <xf numFmtId="0" fontId="27" fillId="0" borderId="0" xfId="0" applyFont="1"/>
    <xf numFmtId="0" fontId="27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/>
    <xf numFmtId="0" fontId="27" fillId="0" borderId="1" xfId="0" applyFont="1" applyBorder="1"/>
    <xf numFmtId="0" fontId="27" fillId="0" borderId="1" xfId="0" applyFont="1" applyBorder="1" applyAlignment="1"/>
    <xf numFmtId="0" fontId="26" fillId="0" borderId="0" xfId="0" applyFont="1" applyAlignment="1">
      <alignment horizontal="right"/>
    </xf>
    <xf numFmtId="0" fontId="26" fillId="0" borderId="0" xfId="0" applyFont="1" applyAlignment="1">
      <alignment vertical="center" wrapText="1"/>
    </xf>
    <xf numFmtId="0" fontId="27" fillId="6" borderId="16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 wrapText="1"/>
    </xf>
    <xf numFmtId="0" fontId="27" fillId="6" borderId="12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6" borderId="58" xfId="0" applyFont="1" applyFill="1" applyBorder="1" applyAlignment="1">
      <alignment horizontal="center" vertical="center" wrapText="1"/>
    </xf>
    <xf numFmtId="0" fontId="27" fillId="6" borderId="55" xfId="0" applyFont="1" applyFill="1" applyBorder="1" applyAlignment="1">
      <alignment horizontal="center" vertical="center" wrapText="1"/>
    </xf>
    <xf numFmtId="0" fontId="27" fillId="6" borderId="57" xfId="0" applyFont="1" applyFill="1" applyBorder="1" applyAlignment="1">
      <alignment horizontal="center" vertical="center" wrapText="1"/>
    </xf>
    <xf numFmtId="0" fontId="27" fillId="6" borderId="56" xfId="0" applyFont="1" applyFill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/>
    </xf>
    <xf numFmtId="3" fontId="27" fillId="0" borderId="13" xfId="0" applyNumberFormat="1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3" fontId="27" fillId="0" borderId="14" xfId="0" applyNumberFormat="1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3" fontId="27" fillId="0" borderId="12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right"/>
    </xf>
    <xf numFmtId="0" fontId="27" fillId="6" borderId="64" xfId="0" applyFont="1" applyFill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/>
    </xf>
    <xf numFmtId="4" fontId="27" fillId="0" borderId="7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3" fontId="27" fillId="0" borderId="0" xfId="0" applyNumberFormat="1" applyFont="1"/>
    <xf numFmtId="0" fontId="27" fillId="0" borderId="9" xfId="0" applyFont="1" applyBorder="1" applyAlignment="1">
      <alignment horizontal="center" vertical="center"/>
    </xf>
    <xf numFmtId="3" fontId="26" fillId="6" borderId="57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3" fontId="27" fillId="0" borderId="0" xfId="0" applyNumberFormat="1" applyFont="1" applyBorder="1" applyAlignment="1">
      <alignment horizontal="center" vertical="center"/>
    </xf>
    <xf numFmtId="0" fontId="26" fillId="6" borderId="64" xfId="0" applyFont="1" applyFill="1" applyBorder="1" applyAlignment="1">
      <alignment horizontal="center" vertical="center"/>
    </xf>
    <xf numFmtId="3" fontId="26" fillId="6" borderId="64" xfId="0" applyNumberFormat="1" applyFont="1" applyFill="1" applyBorder="1" applyAlignment="1">
      <alignment horizontal="center" vertical="center"/>
    </xf>
    <xf numFmtId="0" fontId="26" fillId="0" borderId="0" xfId="0" applyFont="1"/>
    <xf numFmtId="0" fontId="26" fillId="6" borderId="11" xfId="0" applyFont="1" applyFill="1" applyBorder="1" applyAlignment="1">
      <alignment horizontal="center" vertical="center"/>
    </xf>
    <xf numFmtId="3" fontId="26" fillId="6" borderId="11" xfId="0" applyNumberFormat="1" applyFont="1" applyFill="1" applyBorder="1" applyAlignment="1">
      <alignment horizontal="center" vertical="center"/>
    </xf>
    <xf numFmtId="4" fontId="27" fillId="0" borderId="20" xfId="0" applyNumberFormat="1" applyFont="1" applyBorder="1" applyAlignment="1">
      <alignment horizontal="center" vertical="center"/>
    </xf>
    <xf numFmtId="4" fontId="26" fillId="6" borderId="57" xfId="0" applyNumberFormat="1" applyFont="1" applyFill="1" applyBorder="1" applyAlignment="1">
      <alignment horizontal="center" vertical="center"/>
    </xf>
    <xf numFmtId="4" fontId="26" fillId="6" borderId="5" xfId="0" applyNumberFormat="1" applyFont="1" applyFill="1" applyBorder="1" applyAlignment="1">
      <alignment horizontal="center" vertical="center"/>
    </xf>
    <xf numFmtId="1" fontId="26" fillId="6" borderId="5" xfId="0" applyNumberFormat="1" applyFont="1" applyFill="1" applyBorder="1" applyAlignment="1">
      <alignment horizontal="center" vertical="center"/>
    </xf>
    <xf numFmtId="0" fontId="26" fillId="6" borderId="58" xfId="0" applyFont="1" applyFill="1" applyBorder="1" applyAlignment="1">
      <alignment horizontal="center" vertical="center"/>
    </xf>
    <xf numFmtId="166" fontId="26" fillId="6" borderId="55" xfId="0" applyNumberFormat="1" applyFont="1" applyFill="1" applyBorder="1" applyAlignment="1">
      <alignment horizontal="center" vertical="center"/>
    </xf>
    <xf numFmtId="3" fontId="26" fillId="6" borderId="55" xfId="0" applyNumberFormat="1" applyFont="1" applyFill="1" applyBorder="1" applyAlignment="1">
      <alignment horizontal="center" vertical="center"/>
    </xf>
    <xf numFmtId="0" fontId="26" fillId="6" borderId="42" xfId="0" applyFont="1" applyFill="1" applyBorder="1" applyAlignment="1">
      <alignment horizontal="center" vertical="center"/>
    </xf>
    <xf numFmtId="3" fontId="26" fillId="6" borderId="39" xfId="0" applyNumberFormat="1" applyFont="1" applyFill="1" applyBorder="1" applyAlignment="1">
      <alignment horizontal="center" vertical="center"/>
    </xf>
    <xf numFmtId="4" fontId="27" fillId="0" borderId="4" xfId="0" applyNumberFormat="1" applyFont="1" applyBorder="1" applyAlignment="1">
      <alignment horizontal="center" vertical="center"/>
    </xf>
    <xf numFmtId="4" fontId="27" fillId="0" borderId="3" xfId="0" applyNumberFormat="1" applyFont="1" applyBorder="1" applyAlignment="1">
      <alignment horizontal="center" vertical="center"/>
    </xf>
    <xf numFmtId="4" fontId="26" fillId="6" borderId="55" xfId="0" applyNumberFormat="1" applyFont="1" applyFill="1" applyBorder="1" applyAlignment="1">
      <alignment horizontal="center" vertical="center"/>
    </xf>
    <xf numFmtId="4" fontId="26" fillId="6" borderId="39" xfId="0" applyNumberFormat="1" applyFont="1" applyFill="1" applyBorder="1" applyAlignment="1">
      <alignment horizontal="center" vertical="center"/>
    </xf>
    <xf numFmtId="1" fontId="26" fillId="6" borderId="39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right"/>
    </xf>
    <xf numFmtId="0" fontId="23" fillId="0" borderId="0" xfId="0" applyFont="1"/>
    <xf numFmtId="0" fontId="35" fillId="0" borderId="0" xfId="0" applyFont="1" applyBorder="1" applyAlignment="1"/>
    <xf numFmtId="0" fontId="35" fillId="0" borderId="0" xfId="0" applyFont="1" applyAlignment="1"/>
    <xf numFmtId="0" fontId="35" fillId="0" borderId="0" xfId="0" applyFont="1" applyBorder="1" applyAlignment="1">
      <alignment horizontal="center"/>
    </xf>
    <xf numFmtId="0" fontId="23" fillId="0" borderId="0" xfId="0" applyFont="1" applyBorder="1" applyAlignment="1">
      <alignment horizontal="right"/>
    </xf>
    <xf numFmtId="0" fontId="35" fillId="6" borderId="50" xfId="3" applyFont="1" applyFill="1" applyBorder="1" applyAlignment="1">
      <alignment horizontal="center" wrapText="1"/>
    </xf>
    <xf numFmtId="0" fontId="35" fillId="6" borderId="73" xfId="3" applyFont="1" applyFill="1" applyBorder="1" applyAlignment="1">
      <alignment horizontal="center" wrapText="1"/>
    </xf>
    <xf numFmtId="0" fontId="35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6" borderId="11" xfId="3" applyFont="1" applyFill="1" applyBorder="1" applyAlignment="1">
      <alignment horizontal="center" vertical="top" wrapText="1"/>
    </xf>
    <xf numFmtId="0" fontId="35" fillId="6" borderId="74" xfId="3" applyFont="1" applyFill="1" applyBorder="1" applyAlignment="1">
      <alignment horizontal="center" vertical="top" wrapText="1"/>
    </xf>
    <xf numFmtId="49" fontId="23" fillId="0" borderId="34" xfId="0" applyNumberFormat="1" applyFont="1" applyBorder="1" applyAlignment="1">
      <alignment horizontal="center" vertical="center"/>
    </xf>
    <xf numFmtId="0" fontId="23" fillId="0" borderId="33" xfId="0" applyFont="1" applyBorder="1" applyAlignment="1">
      <alignment horizontal="left" vertical="center" wrapText="1"/>
    </xf>
    <xf numFmtId="3" fontId="23" fillId="0" borderId="20" xfId="0" applyNumberFormat="1" applyFont="1" applyBorder="1" applyAlignment="1">
      <alignment horizontal="center" vertical="center"/>
    </xf>
    <xf numFmtId="3" fontId="23" fillId="0" borderId="70" xfId="0" applyNumberFormat="1" applyFont="1" applyBorder="1" applyAlignment="1">
      <alignment horizontal="center" vertical="center"/>
    </xf>
    <xf numFmtId="3" fontId="23" fillId="0" borderId="7" xfId="0" applyNumberFormat="1" applyFont="1" applyBorder="1" applyAlignment="1">
      <alignment horizontal="center" vertical="center"/>
    </xf>
    <xf numFmtId="3" fontId="23" fillId="0" borderId="13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3" fillId="0" borderId="23" xfId="0" applyFont="1" applyBorder="1" applyAlignment="1">
      <alignment horizontal="left" vertical="center" wrapText="1"/>
    </xf>
    <xf numFmtId="3" fontId="23" fillId="0" borderId="53" xfId="0" applyNumberFormat="1" applyFont="1" applyBorder="1" applyAlignment="1">
      <alignment horizontal="center" vertical="center"/>
    </xf>
    <xf numFmtId="3" fontId="23" fillId="0" borderId="71" xfId="0" applyNumberFormat="1" applyFont="1" applyBorder="1" applyAlignment="1">
      <alignment horizontal="center" vertical="center"/>
    </xf>
    <xf numFmtId="3" fontId="23" fillId="0" borderId="15" xfId="0" applyNumberFormat="1" applyFont="1" applyBorder="1" applyAlignment="1">
      <alignment horizontal="center" vertical="center"/>
    </xf>
    <xf numFmtId="3" fontId="23" fillId="0" borderId="4" xfId="0" applyNumberFormat="1" applyFont="1" applyBorder="1" applyAlignment="1">
      <alignment horizontal="center" vertical="center"/>
    </xf>
    <xf numFmtId="3" fontId="23" fillId="0" borderId="14" xfId="0" applyNumberFormat="1" applyFont="1" applyBorder="1" applyAlignment="1">
      <alignment horizontal="center" vertical="center"/>
    </xf>
    <xf numFmtId="3" fontId="23" fillId="0" borderId="46" xfId="0" applyNumberFormat="1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23" fillId="0" borderId="29" xfId="0" applyNumberFormat="1" applyFont="1" applyBorder="1" applyAlignment="1">
      <alignment horizontal="center" vertical="center"/>
    </xf>
    <xf numFmtId="0" fontId="23" fillId="0" borderId="30" xfId="0" applyFont="1" applyBorder="1" applyAlignment="1">
      <alignment horizontal="left" vertical="center" wrapText="1"/>
    </xf>
    <xf numFmtId="3" fontId="36" fillId="0" borderId="16" xfId="0" applyNumberFormat="1" applyFont="1" applyBorder="1" applyAlignment="1">
      <alignment horizontal="center" vertical="center"/>
    </xf>
    <xf numFmtId="3" fontId="23" fillId="0" borderId="72" xfId="0" applyNumberFormat="1" applyFont="1" applyBorder="1" applyAlignment="1">
      <alignment horizontal="center" vertical="center"/>
    </xf>
    <xf numFmtId="3" fontId="23" fillId="0" borderId="16" xfId="0" applyNumberFormat="1" applyFont="1" applyBorder="1" applyAlignment="1">
      <alignment horizontal="center" vertical="center"/>
    </xf>
    <xf numFmtId="3" fontId="23" fillId="0" borderId="3" xfId="0" applyNumberFormat="1" applyFont="1" applyBorder="1" applyAlignment="1">
      <alignment horizontal="center" vertical="center"/>
    </xf>
    <xf numFmtId="3" fontId="23" fillId="0" borderId="12" xfId="0" applyNumberFormat="1" applyFont="1" applyBorder="1" applyAlignment="1">
      <alignment horizontal="center" vertical="center"/>
    </xf>
    <xf numFmtId="0" fontId="37" fillId="0" borderId="0" xfId="0" applyFont="1"/>
    <xf numFmtId="0" fontId="14" fillId="0" borderId="78" xfId="0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/>
    </xf>
    <xf numFmtId="4" fontId="33" fillId="0" borderId="0" xfId="0" applyNumberFormat="1" applyFont="1" applyFill="1" applyAlignment="1"/>
    <xf numFmtId="0" fontId="33" fillId="0" borderId="0" xfId="0" applyFont="1" applyFill="1" applyAlignment="1"/>
    <xf numFmtId="0" fontId="33" fillId="0" borderId="4" xfId="0" applyFont="1" applyFill="1" applyBorder="1" applyAlignment="1"/>
    <xf numFmtId="0" fontId="33" fillId="0" borderId="4" xfId="0" applyFont="1" applyFill="1" applyBorder="1" applyAlignment="1">
      <alignment horizontal="center"/>
    </xf>
    <xf numFmtId="4" fontId="33" fillId="0" borderId="4" xfId="0" applyNumberFormat="1" applyFont="1" applyFill="1" applyBorder="1" applyAlignment="1">
      <alignment horizontal="center"/>
    </xf>
    <xf numFmtId="4" fontId="33" fillId="0" borderId="4" xfId="0" applyNumberFormat="1" applyFont="1" applyFill="1" applyBorder="1" applyAlignment="1"/>
    <xf numFmtId="1" fontId="33" fillId="0" borderId="4" xfId="0" applyNumberFormat="1" applyFont="1" applyFill="1" applyBorder="1" applyAlignment="1">
      <alignment horizontal="center"/>
    </xf>
    <xf numFmtId="3" fontId="33" fillId="0" borderId="4" xfId="0" applyNumberFormat="1" applyFont="1" applyFill="1" applyBorder="1" applyAlignment="1">
      <alignment horizontal="center" wrapText="1"/>
    </xf>
    <xf numFmtId="3" fontId="33" fillId="0" borderId="4" xfId="0" applyNumberFormat="1" applyFont="1" applyFill="1" applyBorder="1" applyAlignment="1"/>
    <xf numFmtId="3" fontId="33" fillId="0" borderId="4" xfId="0" applyNumberFormat="1" applyFont="1" applyFill="1" applyBorder="1" applyAlignment="1">
      <alignment horizontal="center"/>
    </xf>
    <xf numFmtId="0" fontId="33" fillId="0" borderId="4" xfId="0" applyFont="1" applyFill="1" applyBorder="1" applyAlignment="1">
      <alignment wrapText="1"/>
    </xf>
    <xf numFmtId="3" fontId="33" fillId="0" borderId="0" xfId="0" applyNumberFormat="1" applyFont="1" applyFill="1" applyAlignment="1"/>
    <xf numFmtId="0" fontId="34" fillId="0" borderId="4" xfId="0" applyFont="1" applyFill="1" applyBorder="1" applyAlignment="1">
      <alignment horizontal="center"/>
    </xf>
    <xf numFmtId="0" fontId="34" fillId="0" borderId="4" xfId="0" applyFont="1" applyFill="1" applyBorder="1" applyAlignment="1"/>
    <xf numFmtId="4" fontId="34" fillId="0" borderId="4" xfId="0" applyNumberFormat="1" applyFont="1" applyFill="1" applyBorder="1" applyAlignment="1"/>
    <xf numFmtId="0" fontId="34" fillId="0" borderId="4" xfId="0" applyFont="1" applyFill="1" applyBorder="1" applyAlignment="1">
      <alignment wrapText="1"/>
    </xf>
    <xf numFmtId="0" fontId="34" fillId="0" borderId="0" xfId="0" applyFont="1" applyFill="1" applyAlignment="1"/>
    <xf numFmtId="4" fontId="34" fillId="0" borderId="0" xfId="0" applyNumberFormat="1" applyFont="1" applyFill="1" applyAlignment="1"/>
    <xf numFmtId="3" fontId="34" fillId="0" borderId="0" xfId="0" applyNumberFormat="1" applyFont="1" applyFill="1" applyAlignment="1"/>
    <xf numFmtId="1" fontId="33" fillId="0" borderId="0" xfId="0" applyNumberFormat="1" applyFont="1" applyFill="1" applyAlignment="1"/>
    <xf numFmtId="0" fontId="35" fillId="0" borderId="0" xfId="0" applyFont="1" applyFill="1" applyAlignment="1">
      <alignment vertical="top"/>
    </xf>
    <xf numFmtId="0" fontId="38" fillId="0" borderId="0" xfId="0" applyFont="1" applyFill="1" applyAlignment="1">
      <alignment vertical="top"/>
    </xf>
    <xf numFmtId="0" fontId="23" fillId="0" borderId="4" xfId="0" applyFont="1" applyFill="1" applyBorder="1" applyAlignment="1">
      <alignment vertical="top"/>
    </xf>
    <xf numFmtId="0" fontId="23" fillId="0" borderId="4" xfId="0" applyFont="1" applyFill="1" applyBorder="1" applyAlignment="1">
      <alignment horizontal="center" vertical="top"/>
    </xf>
    <xf numFmtId="0" fontId="35" fillId="0" borderId="4" xfId="0" applyFont="1" applyFill="1" applyBorder="1" applyAlignment="1">
      <alignment horizontal="center" vertical="top"/>
    </xf>
    <xf numFmtId="4" fontId="38" fillId="0" borderId="0" xfId="0" applyNumberFormat="1" applyFont="1" applyFill="1" applyAlignment="1">
      <alignment vertical="top"/>
    </xf>
    <xf numFmtId="0" fontId="23" fillId="0" borderId="4" xfId="0" applyFont="1" applyFill="1" applyBorder="1" applyAlignment="1">
      <alignment horizontal="center" vertical="center"/>
    </xf>
    <xf numFmtId="49" fontId="23" fillId="0" borderId="4" xfId="0" applyNumberFormat="1" applyFont="1" applyFill="1" applyBorder="1" applyAlignment="1">
      <alignment horizontal="center" vertical="top"/>
    </xf>
    <xf numFmtId="0" fontId="23" fillId="0" borderId="19" xfId="0" applyFont="1" applyFill="1" applyBorder="1" applyAlignment="1">
      <alignment horizontal="center" vertical="top"/>
    </xf>
    <xf numFmtId="0" fontId="38" fillId="0" borderId="0" xfId="0" applyFont="1" applyFill="1" applyAlignment="1">
      <alignment horizontal="center" vertical="top"/>
    </xf>
    <xf numFmtId="4" fontId="23" fillId="0" borderId="4" xfId="0" applyNumberFormat="1" applyFont="1" applyFill="1" applyBorder="1" applyAlignment="1">
      <alignment vertical="top"/>
    </xf>
    <xf numFmtId="4" fontId="23" fillId="0" borderId="17" xfId="0" applyNumberFormat="1" applyFont="1" applyFill="1" applyBorder="1" applyAlignment="1">
      <alignment vertical="top"/>
    </xf>
    <xf numFmtId="4" fontId="39" fillId="0" borderId="0" xfId="0" applyNumberFormat="1" applyFont="1" applyFill="1" applyAlignment="1">
      <alignment vertical="top"/>
    </xf>
    <xf numFmtId="0" fontId="23" fillId="0" borderId="4" xfId="0" applyFont="1" applyFill="1" applyBorder="1" applyAlignment="1">
      <alignment vertical="top" wrapText="1"/>
    </xf>
    <xf numFmtId="1" fontId="38" fillId="0" borderId="0" xfId="0" applyNumberFormat="1" applyFont="1" applyFill="1" applyAlignment="1">
      <alignment vertical="top"/>
    </xf>
    <xf numFmtId="0" fontId="23" fillId="0" borderId="4" xfId="0" applyFont="1" applyFill="1" applyBorder="1" applyAlignment="1">
      <alignment horizontal="left" vertical="top"/>
    </xf>
    <xf numFmtId="1" fontId="23" fillId="0" borderId="4" xfId="0" applyNumberFormat="1" applyFont="1" applyFill="1" applyBorder="1" applyAlignment="1">
      <alignment horizontal="center" vertical="top"/>
    </xf>
    <xf numFmtId="4" fontId="23" fillId="0" borderId="0" xfId="0" applyNumberFormat="1" applyFont="1" applyFill="1" applyBorder="1" applyAlignment="1">
      <alignment vertical="top"/>
    </xf>
    <xf numFmtId="4" fontId="35" fillId="0" borderId="4" xfId="0" applyNumberFormat="1" applyFont="1" applyFill="1" applyBorder="1" applyAlignment="1">
      <alignment vertical="top"/>
    </xf>
    <xf numFmtId="3" fontId="38" fillId="0" borderId="0" xfId="0" applyNumberFormat="1" applyFont="1" applyFill="1" applyAlignment="1">
      <alignment vertical="top"/>
    </xf>
    <xf numFmtId="4" fontId="38" fillId="0" borderId="0" xfId="0" applyNumberFormat="1" applyFont="1" applyFill="1" applyBorder="1" applyAlignment="1">
      <alignment vertical="top"/>
    </xf>
    <xf numFmtId="0" fontId="38" fillId="0" borderId="4" xfId="0" applyFont="1" applyFill="1" applyBorder="1" applyAlignment="1">
      <alignment vertical="top"/>
    </xf>
    <xf numFmtId="3" fontId="23" fillId="0" borderId="4" xfId="0" applyNumberFormat="1" applyFont="1" applyFill="1" applyBorder="1" applyAlignment="1">
      <alignment vertical="top"/>
    </xf>
    <xf numFmtId="0" fontId="35" fillId="0" borderId="4" xfId="0" applyFont="1" applyFill="1" applyBorder="1" applyAlignment="1">
      <alignment vertical="top"/>
    </xf>
    <xf numFmtId="4" fontId="35" fillId="0" borderId="17" xfId="0" applyNumberFormat="1" applyFont="1" applyFill="1" applyBorder="1" applyAlignment="1">
      <alignment vertical="top"/>
    </xf>
    <xf numFmtId="0" fontId="39" fillId="0" borderId="0" xfId="0" applyFont="1" applyFill="1" applyAlignment="1">
      <alignment vertical="top"/>
    </xf>
    <xf numFmtId="0" fontId="38" fillId="0" borderId="0" xfId="0" applyFont="1" applyFill="1" applyBorder="1" applyAlignment="1">
      <alignment vertical="top"/>
    </xf>
    <xf numFmtId="10" fontId="38" fillId="0" borderId="0" xfId="0" applyNumberFormat="1" applyFont="1" applyFill="1" applyAlignment="1">
      <alignment vertical="top"/>
    </xf>
    <xf numFmtId="166" fontId="19" fillId="6" borderId="4" xfId="0" applyNumberFormat="1" applyFont="1" applyFill="1" applyBorder="1" applyAlignment="1">
      <alignment vertical="center" wrapText="1"/>
    </xf>
    <xf numFmtId="166" fontId="4" fillId="3" borderId="4" xfId="0" applyNumberFormat="1" applyFont="1" applyFill="1" applyBorder="1" applyAlignment="1">
      <alignment vertical="center" wrapText="1"/>
    </xf>
    <xf numFmtId="166" fontId="4" fillId="3" borderId="14" xfId="0" applyNumberFormat="1" applyFont="1" applyFill="1" applyBorder="1" applyAlignment="1">
      <alignment vertical="center" wrapText="1"/>
    </xf>
    <xf numFmtId="166" fontId="19" fillId="3" borderId="4" xfId="0" applyNumberFormat="1" applyFont="1" applyFill="1" applyBorder="1" applyAlignment="1">
      <alignment vertical="center" wrapText="1"/>
    </xf>
    <xf numFmtId="166" fontId="19" fillId="6" borderId="14" xfId="0" applyNumberFormat="1" applyFont="1" applyFill="1" applyBorder="1" applyAlignment="1">
      <alignment vertical="center" wrapText="1"/>
    </xf>
    <xf numFmtId="166" fontId="19" fillId="3" borderId="14" xfId="0" applyNumberFormat="1" applyFont="1" applyFill="1" applyBorder="1" applyAlignment="1">
      <alignment vertical="center" wrapText="1"/>
    </xf>
    <xf numFmtId="166" fontId="4" fillId="6" borderId="4" xfId="0" applyNumberFormat="1" applyFont="1" applyFill="1" applyBorder="1" applyAlignment="1">
      <alignment vertical="center" wrapText="1"/>
    </xf>
    <xf numFmtId="166" fontId="4" fillId="6" borderId="14" xfId="0" applyNumberFormat="1" applyFont="1" applyFill="1" applyBorder="1" applyAlignment="1">
      <alignment vertical="center" wrapText="1"/>
    </xf>
    <xf numFmtId="0" fontId="4" fillId="0" borderId="103" xfId="0" applyNumberFormat="1" applyFont="1" applyFill="1" applyBorder="1" applyAlignment="1" applyProtection="1">
      <alignment horizontal="left" vertical="center" wrapText="1"/>
    </xf>
    <xf numFmtId="0" fontId="4" fillId="0" borderId="100" xfId="0" applyNumberFormat="1" applyFont="1" applyFill="1" applyBorder="1" applyAlignment="1" applyProtection="1">
      <alignment horizontal="center" vertical="center"/>
    </xf>
    <xf numFmtId="0" fontId="4" fillId="0" borderId="22" xfId="0" applyNumberFormat="1" applyFont="1" applyFill="1" applyBorder="1" applyAlignment="1" applyProtection="1">
      <alignment horizontal="center" vertical="center"/>
    </xf>
    <xf numFmtId="0" fontId="4" fillId="0" borderId="101" xfId="0" applyNumberFormat="1" applyFont="1" applyFill="1" applyBorder="1" applyAlignment="1" applyProtection="1">
      <alignment horizontal="center" vertical="center"/>
    </xf>
    <xf numFmtId="0" fontId="4" fillId="0" borderId="20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02" xfId="0" applyNumberFormat="1" applyFont="1" applyFill="1" applyBorder="1" applyAlignment="1" applyProtection="1">
      <alignment horizontal="center" vertical="center"/>
    </xf>
    <xf numFmtId="0" fontId="4" fillId="0" borderId="100" xfId="0" applyNumberFormat="1" applyFont="1" applyFill="1" applyBorder="1" applyAlignment="1" applyProtection="1">
      <alignment horizontal="left" vertical="center" wrapText="1"/>
    </xf>
    <xf numFmtId="0" fontId="4" fillId="0" borderId="23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Alignment="1" applyProtection="1"/>
    <xf numFmtId="0" fontId="4" fillId="0" borderId="27" xfId="0" applyNumberFormat="1" applyFont="1" applyFill="1" applyBorder="1" applyAlignment="1" applyProtection="1">
      <alignment horizontal="left" vertical="center" wrapText="1"/>
    </xf>
    <xf numFmtId="0" fontId="4" fillId="0" borderId="24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/>
    </xf>
    <xf numFmtId="0" fontId="4" fillId="0" borderId="15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23" xfId="0" applyNumberFormat="1" applyFont="1" applyFill="1" applyBorder="1" applyAlignment="1" applyProtection="1">
      <alignment horizontal="center" vertical="center" wrapText="1"/>
    </xf>
    <xf numFmtId="0" fontId="4" fillId="0" borderId="23" xfId="0" applyNumberFormat="1" applyFont="1" applyFill="1" applyBorder="1" applyAlignment="1" applyProtection="1">
      <alignment horizontal="left" vertical="center" wrapText="1"/>
    </xf>
    <xf numFmtId="0" fontId="4" fillId="0" borderId="23" xfId="0" applyNumberFormat="1" applyFont="1" applyFill="1" applyBorder="1" applyAlignment="1" applyProtection="1">
      <alignment horizontal="center" vertical="center"/>
    </xf>
    <xf numFmtId="4" fontId="14" fillId="0" borderId="34" xfId="0" applyNumberFormat="1" applyFont="1" applyFill="1" applyBorder="1"/>
    <xf numFmtId="4" fontId="1" fillId="0" borderId="34" xfId="0" applyNumberFormat="1" applyFont="1" applyFill="1" applyBorder="1"/>
    <xf numFmtId="4" fontId="14" fillId="0" borderId="27" xfId="0" applyNumberFormat="1" applyFont="1" applyFill="1" applyBorder="1"/>
    <xf numFmtId="4" fontId="1" fillId="0" borderId="27" xfId="0" applyNumberFormat="1" applyFont="1" applyFill="1" applyBorder="1"/>
    <xf numFmtId="4" fontId="14" fillId="0" borderId="29" xfId="0" applyNumberFormat="1" applyFont="1" applyFill="1" applyBorder="1"/>
    <xf numFmtId="4" fontId="1" fillId="0" borderId="29" xfId="0" applyNumberFormat="1" applyFont="1" applyFill="1" applyBorder="1"/>
    <xf numFmtId="4" fontId="1" fillId="0" borderId="30" xfId="0" applyNumberFormat="1" applyFont="1" applyFill="1" applyBorder="1"/>
    <xf numFmtId="0" fontId="14" fillId="0" borderId="34" xfId="0" applyFont="1" applyFill="1" applyBorder="1" applyAlignment="1">
      <alignment horizontal="right"/>
    </xf>
    <xf numFmtId="0" fontId="14" fillId="0" borderId="33" xfId="0" applyFont="1" applyFill="1" applyBorder="1" applyAlignment="1">
      <alignment horizontal="right"/>
    </xf>
    <xf numFmtId="0" fontId="14" fillId="0" borderId="28" xfId="0" applyFont="1" applyFill="1" applyBorder="1" applyAlignment="1">
      <alignment horizontal="right"/>
    </xf>
    <xf numFmtId="0" fontId="14" fillId="0" borderId="25" xfId="0" applyFont="1" applyFill="1" applyBorder="1" applyAlignment="1">
      <alignment horizontal="right"/>
    </xf>
    <xf numFmtId="0" fontId="14" fillId="0" borderId="29" xfId="0" applyFont="1" applyFill="1" applyBorder="1" applyAlignment="1">
      <alignment horizontal="right" vertical="center"/>
    </xf>
    <xf numFmtId="0" fontId="20" fillId="0" borderId="29" xfId="0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0" fontId="14" fillId="0" borderId="85" xfId="0" applyFont="1" applyFill="1" applyBorder="1" applyAlignment="1">
      <alignment horizontal="right" vertical="center"/>
    </xf>
    <xf numFmtId="3" fontId="14" fillId="0" borderId="29" xfId="0" applyNumberFormat="1" applyFont="1" applyFill="1" applyBorder="1" applyAlignment="1">
      <alignment horizontal="right" vertical="center"/>
    </xf>
    <xf numFmtId="3" fontId="14" fillId="0" borderId="25" xfId="0" applyNumberFormat="1" applyFont="1" applyFill="1" applyBorder="1" applyAlignment="1">
      <alignment horizontal="right" vertical="center"/>
    </xf>
    <xf numFmtId="3" fontId="14" fillId="0" borderId="28" xfId="0" applyNumberFormat="1" applyFont="1" applyFill="1" applyBorder="1" applyAlignment="1">
      <alignment horizontal="right" vertical="center"/>
    </xf>
    <xf numFmtId="0" fontId="14" fillId="0" borderId="28" xfId="0" applyFont="1" applyFill="1" applyBorder="1" applyAlignment="1">
      <alignment horizontal="right" vertical="center"/>
    </xf>
    <xf numFmtId="3" fontId="14" fillId="0" borderId="2" xfId="0" applyNumberFormat="1" applyFont="1" applyFill="1" applyBorder="1" applyAlignment="1">
      <alignment horizontal="right" vertical="center"/>
    </xf>
    <xf numFmtId="3" fontId="14" fillId="0" borderId="47" xfId="0" applyNumberFormat="1" applyFont="1" applyFill="1" applyBorder="1" applyAlignment="1">
      <alignment horizontal="right" vertical="center"/>
    </xf>
    <xf numFmtId="0" fontId="14" fillId="0" borderId="27" xfId="0" applyFont="1" applyFill="1" applyBorder="1" applyAlignment="1">
      <alignment horizontal="right" vertical="center"/>
    </xf>
    <xf numFmtId="3" fontId="14" fillId="0" borderId="30" xfId="0" applyNumberFormat="1" applyFont="1" applyFill="1" applyBorder="1" applyAlignment="1">
      <alignment horizontal="right" vertical="center"/>
    </xf>
    <xf numFmtId="0" fontId="14" fillId="0" borderId="42" xfId="0" applyFont="1" applyFill="1" applyBorder="1" applyAlignment="1">
      <alignment horizontal="right" vertical="center"/>
    </xf>
    <xf numFmtId="0" fontId="35" fillId="0" borderId="0" xfId="0" applyFont="1"/>
    <xf numFmtId="0" fontId="23" fillId="0" borderId="0" xfId="0" applyFont="1" applyAlignment="1">
      <alignment horizontal="right"/>
    </xf>
    <xf numFmtId="2" fontId="23" fillId="0" borderId="0" xfId="0" applyNumberFormat="1" applyFont="1" applyAlignment="1">
      <alignment horizontal="center" vertical="center" wrapText="1"/>
    </xf>
    <xf numFmtId="0" fontId="35" fillId="6" borderId="48" xfId="0" applyFont="1" applyFill="1" applyBorder="1" applyAlignment="1">
      <alignment horizontal="center" vertical="center" wrapText="1"/>
    </xf>
    <xf numFmtId="0" fontId="35" fillId="6" borderId="51" xfId="0" applyFont="1" applyFill="1" applyBorder="1" applyAlignment="1">
      <alignment horizontal="center" vertical="center" wrapText="1"/>
    </xf>
    <xf numFmtId="0" fontId="35" fillId="6" borderId="32" xfId="0" applyFont="1" applyFill="1" applyBorder="1" applyAlignment="1">
      <alignment horizontal="center" vertical="center" wrapText="1"/>
    </xf>
    <xf numFmtId="0" fontId="35" fillId="4" borderId="9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wrapText="1"/>
    </xf>
    <xf numFmtId="0" fontId="23" fillId="4" borderId="12" xfId="0" applyFont="1" applyFill="1" applyBorder="1" applyAlignment="1">
      <alignment horizontal="center" wrapText="1"/>
    </xf>
    <xf numFmtId="0" fontId="23" fillId="0" borderId="26" xfId="0" applyFont="1" applyBorder="1" applyAlignment="1">
      <alignment horizontal="left" vertical="center"/>
    </xf>
    <xf numFmtId="3" fontId="23" fillId="0" borderId="7" xfId="0" applyNumberFormat="1" applyFont="1" applyFill="1" applyBorder="1" applyAlignment="1">
      <alignment horizontal="center" vertical="center"/>
    </xf>
    <xf numFmtId="3" fontId="35" fillId="0" borderId="13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 wrapText="1"/>
    </xf>
    <xf numFmtId="3" fontId="35" fillId="0" borderId="14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textRotation="90" wrapText="1"/>
    </xf>
    <xf numFmtId="0" fontId="23" fillId="0" borderId="41" xfId="0" applyFont="1" applyBorder="1" applyAlignment="1">
      <alignment horizontal="right"/>
    </xf>
    <xf numFmtId="0" fontId="35" fillId="0" borderId="0" xfId="0" applyFont="1" applyFill="1" applyBorder="1" applyAlignment="1">
      <alignment vertical="center" wrapText="1"/>
    </xf>
    <xf numFmtId="0" fontId="23" fillId="0" borderId="0" xfId="0" applyFont="1" applyBorder="1"/>
    <xf numFmtId="0" fontId="23" fillId="6" borderId="9" xfId="0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3" fontId="23" fillId="0" borderId="13" xfId="0" applyNumberFormat="1" applyFont="1" applyFill="1" applyBorder="1" applyAlignment="1">
      <alignment horizontal="center" vertical="center"/>
    </xf>
    <xf numFmtId="0" fontId="23" fillId="0" borderId="44" xfId="0" applyFont="1" applyBorder="1" applyAlignment="1">
      <alignment horizontal="left" vertical="center" wrapText="1"/>
    </xf>
    <xf numFmtId="3" fontId="23" fillId="0" borderId="6" xfId="0" applyNumberFormat="1" applyFont="1" applyBorder="1" applyAlignment="1">
      <alignment horizontal="center" vertical="center"/>
    </xf>
    <xf numFmtId="3" fontId="23" fillId="0" borderId="31" xfId="0" applyNumberFormat="1" applyFont="1" applyBorder="1" applyAlignment="1">
      <alignment horizontal="center" vertical="center"/>
    </xf>
    <xf numFmtId="0" fontId="23" fillId="0" borderId="0" xfId="0" applyFont="1" applyAlignment="1"/>
    <xf numFmtId="3" fontId="19" fillId="6" borderId="49" xfId="0" applyNumberFormat="1" applyFont="1" applyFill="1" applyBorder="1" applyAlignment="1">
      <alignment horizontal="center" vertical="center"/>
    </xf>
    <xf numFmtId="3" fontId="19" fillId="6" borderId="32" xfId="0" applyNumberFormat="1" applyFont="1" applyFill="1" applyBorder="1" applyAlignment="1">
      <alignment horizontal="center" vertical="center"/>
    </xf>
    <xf numFmtId="3" fontId="19" fillId="6" borderId="39" xfId="0" applyNumberFormat="1" applyFont="1" applyFill="1" applyBorder="1" applyAlignment="1">
      <alignment horizontal="center" vertical="center"/>
    </xf>
    <xf numFmtId="3" fontId="19" fillId="6" borderId="21" xfId="0" applyNumberFormat="1" applyFont="1" applyFill="1" applyBorder="1" applyAlignment="1">
      <alignment horizontal="center" vertical="center"/>
    </xf>
    <xf numFmtId="3" fontId="19" fillId="6" borderId="11" xfId="0" applyNumberFormat="1" applyFont="1" applyFill="1" applyBorder="1" applyAlignment="1">
      <alignment horizontal="center" vertical="center"/>
    </xf>
    <xf numFmtId="3" fontId="19" fillId="6" borderId="40" xfId="0" applyNumberFormat="1" applyFont="1" applyFill="1" applyBorder="1" applyAlignment="1">
      <alignment horizontal="center" vertical="center"/>
    </xf>
    <xf numFmtId="0" fontId="1" fillId="6" borderId="57" xfId="0" applyFont="1" applyFill="1" applyBorder="1" applyAlignment="1">
      <alignment horizontal="center" vertical="center" wrapText="1"/>
    </xf>
    <xf numFmtId="3" fontId="19" fillId="6" borderId="5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35" fillId="0" borderId="0" xfId="0" applyFont="1" applyFill="1" applyBorder="1" applyAlignment="1">
      <alignment horizontal="right" wrapText="1"/>
    </xf>
    <xf numFmtId="0" fontId="23" fillId="0" borderId="0" xfId="0" applyFont="1" applyFill="1" applyBorder="1"/>
    <xf numFmtId="0" fontId="23" fillId="0" borderId="1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wrapText="1"/>
    </xf>
    <xf numFmtId="0" fontId="35" fillId="0" borderId="39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center" vertical="center" wrapText="1"/>
    </xf>
    <xf numFmtId="4" fontId="23" fillId="0" borderId="20" xfId="0" applyNumberFormat="1" applyFont="1" applyFill="1" applyBorder="1"/>
    <xf numFmtId="4" fontId="23" fillId="0" borderId="13" xfId="0" applyNumberFormat="1" applyFont="1" applyFill="1" applyBorder="1"/>
    <xf numFmtId="3" fontId="23" fillId="0" borderId="20" xfId="0" applyNumberFormat="1" applyFont="1" applyFill="1" applyBorder="1"/>
    <xf numFmtId="3" fontId="23" fillId="0" borderId="13" xfId="0" applyNumberFormat="1" applyFont="1" applyFill="1" applyBorder="1"/>
    <xf numFmtId="0" fontId="23" fillId="0" borderId="12" xfId="0" applyFont="1" applyFill="1" applyBorder="1" applyAlignment="1">
      <alignment horizontal="center" vertical="center" wrapText="1"/>
    </xf>
    <xf numFmtId="4" fontId="23" fillId="0" borderId="16" xfId="0" applyNumberFormat="1" applyFont="1" applyFill="1" applyBorder="1"/>
    <xf numFmtId="4" fontId="23" fillId="0" borderId="12" xfId="0" applyNumberFormat="1" applyFont="1" applyFill="1" applyBorder="1"/>
    <xf numFmtId="3" fontId="23" fillId="0" borderId="16" xfId="0" applyNumberFormat="1" applyFont="1" applyFill="1" applyBorder="1"/>
    <xf numFmtId="3" fontId="23" fillId="0" borderId="12" xfId="0" applyNumberFormat="1" applyFont="1" applyFill="1" applyBorder="1"/>
    <xf numFmtId="0" fontId="23" fillId="0" borderId="13" xfId="0" applyFont="1" applyFill="1" applyBorder="1" applyAlignment="1">
      <alignment horizontal="center" vertical="center" wrapText="1"/>
    </xf>
    <xf numFmtId="4" fontId="23" fillId="0" borderId="0" xfId="0" applyNumberFormat="1" applyFont="1" applyFill="1"/>
    <xf numFmtId="0" fontId="16" fillId="0" borderId="4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35" fillId="0" borderId="0" xfId="0" applyFont="1" applyFill="1" applyAlignment="1">
      <alignment horizontal="right"/>
    </xf>
    <xf numFmtId="0" fontId="35" fillId="0" borderId="0" xfId="3" applyFont="1" applyFill="1"/>
    <xf numFmtId="0" fontId="23" fillId="0" borderId="0" xfId="3" applyFont="1" applyFill="1"/>
    <xf numFmtId="0" fontId="23" fillId="0" borderId="0" xfId="3" applyFont="1" applyFill="1" applyBorder="1"/>
    <xf numFmtId="0" fontId="23" fillId="0" borderId="0" xfId="3" applyFont="1" applyFill="1" applyAlignment="1">
      <alignment horizontal="right"/>
    </xf>
    <xf numFmtId="0" fontId="35" fillId="0" borderId="4" xfId="3" applyFont="1" applyFill="1" applyBorder="1" applyAlignment="1">
      <alignment horizontal="center" vertical="center"/>
    </xf>
    <xf numFmtId="3" fontId="23" fillId="0" borderId="4" xfId="3" applyNumberFormat="1" applyFont="1" applyFill="1" applyBorder="1" applyAlignment="1">
      <alignment horizontal="center" vertical="top"/>
    </xf>
    <xf numFmtId="0" fontId="35" fillId="0" borderId="4" xfId="3" applyFont="1" applyFill="1" applyBorder="1" applyAlignment="1">
      <alignment horizontal="right" wrapText="1"/>
    </xf>
    <xf numFmtId="3" fontId="35" fillId="0" borderId="4" xfId="1" applyNumberFormat="1" applyFont="1" applyFill="1" applyBorder="1" applyAlignment="1">
      <alignment horizontal="center" vertical="center"/>
    </xf>
    <xf numFmtId="4" fontId="35" fillId="0" borderId="4" xfId="3" applyNumberFormat="1" applyFont="1" applyFill="1" applyBorder="1" applyAlignment="1">
      <alignment vertical="center"/>
    </xf>
    <xf numFmtId="49" fontId="23" fillId="0" borderId="4" xfId="3" applyNumberFormat="1" applyFont="1" applyFill="1" applyBorder="1" applyAlignment="1">
      <alignment horizontal="center" vertical="center"/>
    </xf>
    <xf numFmtId="0" fontId="35" fillId="0" borderId="4" xfId="3" applyFont="1" applyFill="1" applyBorder="1" applyAlignment="1"/>
    <xf numFmtId="0" fontId="23" fillId="0" borderId="4" xfId="0" applyFont="1" applyFill="1" applyBorder="1"/>
    <xf numFmtId="0" fontId="23" fillId="0" borderId="4" xfId="3" applyFont="1" applyFill="1" applyBorder="1" applyAlignment="1">
      <alignment horizontal="left" vertical="center" wrapText="1"/>
    </xf>
    <xf numFmtId="3" fontId="23" fillId="0" borderId="4" xfId="1" applyNumberFormat="1" applyFont="1" applyFill="1" applyBorder="1" applyAlignment="1">
      <alignment horizontal="center" vertical="center"/>
    </xf>
    <xf numFmtId="3" fontId="23" fillId="0" borderId="4" xfId="0" applyNumberFormat="1" applyFont="1" applyFill="1" applyBorder="1" applyAlignment="1">
      <alignment horizontal="center" vertical="center"/>
    </xf>
    <xf numFmtId="0" fontId="37" fillId="0" borderId="0" xfId="0" applyFont="1" applyFill="1"/>
    <xf numFmtId="164" fontId="23" fillId="0" borderId="0" xfId="1" applyFont="1" applyFill="1" applyBorder="1" applyAlignment="1">
      <alignment horizontal="left"/>
    </xf>
    <xf numFmtId="0" fontId="35" fillId="0" borderId="0" xfId="3" applyFont="1" applyFill="1" applyBorder="1" applyAlignment="1">
      <alignment horizontal="left"/>
    </xf>
    <xf numFmtId="49" fontId="23" fillId="0" borderId="0" xfId="3" applyNumberFormat="1" applyFont="1" applyFill="1" applyBorder="1" applyAlignment="1">
      <alignment horizontal="center" vertical="center"/>
    </xf>
    <xf numFmtId="0" fontId="23" fillId="0" borderId="0" xfId="3" applyFont="1" applyFill="1" applyBorder="1" applyAlignment="1">
      <alignment horizontal="left" wrapText="1"/>
    </xf>
    <xf numFmtId="0" fontId="35" fillId="0" borderId="0" xfId="0" applyFont="1" applyFill="1"/>
    <xf numFmtId="3" fontId="23" fillId="0" borderId="0" xfId="0" applyNumberFormat="1" applyFont="1" applyFill="1"/>
    <xf numFmtId="0" fontId="23" fillId="0" borderId="4" xfId="3" applyFont="1" applyFill="1" applyBorder="1" applyAlignment="1">
      <alignment horizontal="left" vertical="top" wrapText="1"/>
    </xf>
    <xf numFmtId="3" fontId="23" fillId="0" borderId="4" xfId="1" applyNumberFormat="1" applyFont="1" applyFill="1" applyBorder="1" applyAlignment="1">
      <alignment horizontal="center" vertical="top"/>
    </xf>
    <xf numFmtId="3" fontId="23" fillId="0" borderId="4" xfId="0" applyNumberFormat="1" applyFont="1" applyFill="1" applyBorder="1" applyAlignment="1">
      <alignment horizontal="center" vertical="top"/>
    </xf>
    <xf numFmtId="0" fontId="23" fillId="0" borderId="0" xfId="0" applyFont="1" applyFill="1" applyAlignment="1">
      <alignment vertical="top"/>
    </xf>
    <xf numFmtId="0" fontId="23" fillId="0" borderId="4" xfId="3" applyFont="1" applyFill="1" applyBorder="1" applyAlignment="1">
      <alignment horizontal="left" vertical="top"/>
    </xf>
    <xf numFmtId="1" fontId="23" fillId="0" borderId="4" xfId="3" applyNumberFormat="1" applyFont="1" applyFill="1" applyBorder="1" applyAlignment="1">
      <alignment horizontal="center" vertical="center"/>
    </xf>
    <xf numFmtId="0" fontId="23" fillId="0" borderId="4" xfId="3" applyFont="1" applyFill="1" applyBorder="1" applyAlignment="1">
      <alignment horizontal="left" vertical="center"/>
    </xf>
    <xf numFmtId="49" fontId="29" fillId="3" borderId="4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43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10" fillId="6" borderId="6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3" fontId="10" fillId="6" borderId="4" xfId="0" applyNumberFormat="1" applyFont="1" applyFill="1" applyBorder="1"/>
    <xf numFmtId="3" fontId="10" fillId="6" borderId="14" xfId="0" applyNumberFormat="1" applyFont="1" applyFill="1" applyBorder="1"/>
    <xf numFmtId="3" fontId="1" fillId="0" borderId="26" xfId="4" applyNumberFormat="1" applyFont="1" applyBorder="1" applyAlignment="1">
      <alignment horizontal="center" vertical="center"/>
    </xf>
    <xf numFmtId="3" fontId="1" fillId="0" borderId="7" xfId="4" applyNumberFormat="1" applyFont="1" applyBorder="1" applyAlignment="1">
      <alignment vertical="center" wrapText="1"/>
    </xf>
    <xf numFmtId="3" fontId="1" fillId="0" borderId="4" xfId="4" applyNumberFormat="1" applyFont="1" applyBorder="1" applyAlignment="1">
      <alignment horizontal="center" vertical="center"/>
    </xf>
    <xf numFmtId="3" fontId="1" fillId="0" borderId="10" xfId="4" applyNumberFormat="1" applyFont="1" applyBorder="1" applyAlignment="1">
      <alignment horizontal="center" vertical="center"/>
    </xf>
    <xf numFmtId="3" fontId="1" fillId="0" borderId="4" xfId="4" applyNumberFormat="1" applyFont="1" applyBorder="1" applyAlignment="1">
      <alignment vertical="center" wrapText="1"/>
    </xf>
    <xf numFmtId="3" fontId="1" fillId="0" borderId="4" xfId="4" applyNumberFormat="1" applyFont="1" applyBorder="1" applyAlignment="1">
      <alignment vertical="center"/>
    </xf>
    <xf numFmtId="3" fontId="1" fillId="0" borderId="9" xfId="4" applyNumberFormat="1" applyFont="1" applyBorder="1" applyAlignment="1">
      <alignment horizontal="center" vertical="center"/>
    </xf>
    <xf numFmtId="3" fontId="1" fillId="0" borderId="3" xfId="4" applyNumberFormat="1" applyFont="1" applyBorder="1" applyAlignment="1">
      <alignment horizontal="center" vertical="center"/>
    </xf>
    <xf numFmtId="3" fontId="1" fillId="6" borderId="5" xfId="4" applyNumberFormat="1" applyFont="1" applyFill="1" applyBorder="1" applyAlignment="1">
      <alignment horizontal="center" vertical="center"/>
    </xf>
    <xf numFmtId="3" fontId="19" fillId="6" borderId="12" xfId="0" applyNumberFormat="1" applyFont="1" applyFill="1" applyBorder="1" applyAlignment="1">
      <alignment horizontal="center" vertical="center"/>
    </xf>
    <xf numFmtId="1" fontId="19" fillId="6" borderId="16" xfId="0" applyNumberFormat="1" applyFont="1" applyFill="1" applyBorder="1" applyAlignment="1">
      <alignment horizontal="center" vertical="center"/>
    </xf>
    <xf numFmtId="0" fontId="33" fillId="0" borderId="0" xfId="0" applyFont="1" applyFill="1"/>
    <xf numFmtId="0" fontId="34" fillId="0" borderId="0" xfId="0" applyFont="1" applyFill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0" fontId="33" fillId="0" borderId="0" xfId="0" applyFont="1" applyFill="1" applyAlignment="1">
      <alignment horizontal="right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/>
    <xf numFmtId="0" fontId="33" fillId="0" borderId="0" xfId="0" applyFont="1" applyFill="1" applyBorder="1"/>
    <xf numFmtId="0" fontId="33" fillId="0" borderId="2" xfId="0" applyFont="1" applyFill="1" applyBorder="1"/>
    <xf numFmtId="0" fontId="34" fillId="0" borderId="22" xfId="0" applyFont="1" applyFill="1" applyBorder="1" applyAlignment="1">
      <alignment horizontal="center" vertical="center"/>
    </xf>
    <xf numFmtId="3" fontId="33" fillId="0" borderId="61" xfId="0" applyNumberFormat="1" applyFont="1" applyFill="1" applyBorder="1" applyAlignment="1">
      <alignment horizontal="center" vertical="center"/>
    </xf>
    <xf numFmtId="3" fontId="33" fillId="0" borderId="0" xfId="0" applyNumberFormat="1" applyFont="1" applyFill="1"/>
    <xf numFmtId="0" fontId="34" fillId="0" borderId="24" xfId="0" applyFont="1" applyFill="1" applyBorder="1" applyAlignment="1">
      <alignment horizontal="center" vertical="center"/>
    </xf>
    <xf numFmtId="0" fontId="34" fillId="0" borderId="2" xfId="0" applyFont="1" applyFill="1" applyBorder="1"/>
    <xf numFmtId="0" fontId="34" fillId="6" borderId="24" xfId="0" applyFont="1" applyFill="1" applyBorder="1" applyAlignment="1">
      <alignment horizontal="center" vertical="center"/>
    </xf>
    <xf numFmtId="3" fontId="34" fillId="6" borderId="61" xfId="0" applyNumberFormat="1" applyFont="1" applyFill="1" applyBorder="1" applyAlignment="1">
      <alignment horizontal="center" vertical="center"/>
    </xf>
    <xf numFmtId="3" fontId="34" fillId="0" borderId="0" xfId="0" applyNumberFormat="1" applyFont="1" applyFill="1"/>
    <xf numFmtId="0" fontId="34" fillId="0" borderId="0" xfId="0" applyFont="1" applyFill="1"/>
    <xf numFmtId="0" fontId="34" fillId="6" borderId="31" xfId="0" applyFont="1" applyFill="1" applyBorder="1" applyAlignment="1">
      <alignment horizontal="center" vertical="center"/>
    </xf>
    <xf numFmtId="3" fontId="34" fillId="6" borderId="18" xfId="0" applyNumberFormat="1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Border="1" applyAlignment="1"/>
    <xf numFmtId="0" fontId="33" fillId="0" borderId="0" xfId="0" applyFont="1"/>
    <xf numFmtId="0" fontId="33" fillId="0" borderId="0" xfId="0" applyFont="1" applyAlignment="1">
      <alignment horizontal="right"/>
    </xf>
    <xf numFmtId="0" fontId="34" fillId="6" borderId="22" xfId="0" applyFont="1" applyFill="1" applyBorder="1" applyAlignment="1">
      <alignment horizontal="center" vertical="center"/>
    </xf>
    <xf numFmtId="3" fontId="33" fillId="0" borderId="26" xfId="0" applyNumberFormat="1" applyFont="1" applyBorder="1" applyAlignment="1">
      <alignment horizontal="center" vertical="center"/>
    </xf>
    <xf numFmtId="3" fontId="33" fillId="0" borderId="7" xfId="0" applyNumberFormat="1" applyFont="1" applyBorder="1" applyAlignment="1">
      <alignment horizontal="center" vertical="center"/>
    </xf>
    <xf numFmtId="3" fontId="33" fillId="0" borderId="61" xfId="0" applyNumberFormat="1" applyFont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3" fontId="33" fillId="0" borderId="14" xfId="0" applyNumberFormat="1" applyFont="1" applyBorder="1" applyAlignment="1">
      <alignment horizontal="center" vertical="center"/>
    </xf>
    <xf numFmtId="3" fontId="34" fillId="6" borderId="7" xfId="0" applyNumberFormat="1" applyFont="1" applyFill="1" applyBorder="1" applyAlignment="1">
      <alignment horizontal="center" vertical="center"/>
    </xf>
    <xf numFmtId="10" fontId="33" fillId="0" borderId="0" xfId="0" applyNumberFormat="1" applyFont="1" applyFill="1"/>
    <xf numFmtId="0" fontId="44" fillId="0" borderId="0" xfId="0" applyFont="1" applyBorder="1" applyAlignment="1">
      <alignment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/>
    <xf numFmtId="0" fontId="47" fillId="0" borderId="0" xfId="0" applyFont="1" applyAlignment="1">
      <alignment vertical="center" wrapText="1"/>
    </xf>
    <xf numFmtId="0" fontId="45" fillId="0" borderId="0" xfId="0" applyFont="1"/>
    <xf numFmtId="0" fontId="45" fillId="0" borderId="0" xfId="0" applyFont="1" applyAlignment="1"/>
    <xf numFmtId="0" fontId="45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5" fillId="6" borderId="58" xfId="0" applyFont="1" applyFill="1" applyBorder="1" applyAlignment="1">
      <alignment horizontal="center" vertical="center" wrapText="1"/>
    </xf>
    <xf numFmtId="0" fontId="8" fillId="6" borderId="55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56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45" fillId="0" borderId="7" xfId="0" applyNumberFormat="1" applyFont="1" applyBorder="1" applyAlignment="1">
      <alignment horizontal="center" vertical="center"/>
    </xf>
    <xf numFmtId="3" fontId="45" fillId="0" borderId="13" xfId="0" applyNumberFormat="1" applyFont="1" applyBorder="1" applyAlignment="1">
      <alignment horizontal="center" vertical="center"/>
    </xf>
    <xf numFmtId="0" fontId="45" fillId="0" borderId="0" xfId="0" applyFont="1" applyBorder="1"/>
    <xf numFmtId="0" fontId="8" fillId="0" borderId="27" xfId="0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45" fillId="0" borderId="4" xfId="0" applyNumberFormat="1" applyFont="1" applyBorder="1" applyAlignment="1">
      <alignment horizontal="center" vertical="center"/>
    </xf>
    <xf numFmtId="3" fontId="45" fillId="0" borderId="14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45" fillId="0" borderId="3" xfId="0" applyNumberFormat="1" applyFont="1" applyBorder="1" applyAlignment="1">
      <alignment horizontal="center" vertical="center"/>
    </xf>
    <xf numFmtId="3" fontId="45" fillId="0" borderId="12" xfId="0" applyNumberFormat="1" applyFont="1" applyBorder="1" applyAlignment="1">
      <alignment horizontal="center" vertical="center"/>
    </xf>
    <xf numFmtId="3" fontId="8" fillId="0" borderId="16" xfId="0" applyNumberFormat="1" applyFont="1" applyBorder="1" applyAlignment="1">
      <alignment horizontal="center" vertical="center"/>
    </xf>
    <xf numFmtId="0" fontId="44" fillId="6" borderId="58" xfId="0" applyFont="1" applyFill="1" applyBorder="1" applyAlignment="1">
      <alignment horizontal="center" vertical="center"/>
    </xf>
    <xf numFmtId="3" fontId="8" fillId="6" borderId="55" xfId="0" applyNumberFormat="1" applyFont="1" applyFill="1" applyBorder="1" applyAlignment="1">
      <alignment horizontal="center" vertical="center"/>
    </xf>
    <xf numFmtId="3" fontId="8" fillId="6" borderId="57" xfId="0" applyNumberFormat="1" applyFont="1" applyFill="1" applyBorder="1" applyAlignment="1">
      <alignment horizontal="center" vertical="center"/>
    </xf>
    <xf numFmtId="3" fontId="8" fillId="6" borderId="56" xfId="0" applyNumberFormat="1" applyFont="1" applyFill="1" applyBorder="1" applyAlignment="1">
      <alignment horizontal="center" vertical="center"/>
    </xf>
    <xf numFmtId="0" fontId="44" fillId="6" borderId="42" xfId="0" applyFont="1" applyFill="1" applyBorder="1" applyAlignment="1">
      <alignment horizontal="center" vertical="center"/>
    </xf>
    <xf numFmtId="3" fontId="8" fillId="6" borderId="39" xfId="0" applyNumberFormat="1" applyFont="1" applyFill="1" applyBorder="1" applyAlignment="1">
      <alignment horizontal="center" vertical="center"/>
    </xf>
    <xf numFmtId="3" fontId="8" fillId="6" borderId="5" xfId="0" applyNumberFormat="1" applyFont="1" applyFill="1" applyBorder="1" applyAlignment="1">
      <alignment horizontal="center" vertical="center"/>
    </xf>
    <xf numFmtId="3" fontId="8" fillId="6" borderId="21" xfId="0" applyNumberFormat="1" applyFont="1" applyFill="1" applyBorder="1" applyAlignment="1">
      <alignment horizontal="center" vertical="center"/>
    </xf>
    <xf numFmtId="0" fontId="48" fillId="0" borderId="0" xfId="0" applyFont="1" applyAlignment="1">
      <alignment vertical="center" wrapText="1"/>
    </xf>
    <xf numFmtId="0" fontId="45" fillId="0" borderId="1" xfId="0" applyFont="1" applyBorder="1"/>
    <xf numFmtId="0" fontId="45" fillId="0" borderId="1" xfId="0" applyFont="1" applyBorder="1" applyAlignment="1"/>
    <xf numFmtId="0" fontId="1" fillId="0" borderId="0" xfId="0" applyFont="1" applyBorder="1" applyAlignment="1">
      <alignment horizontal="right"/>
    </xf>
    <xf numFmtId="0" fontId="45" fillId="6" borderId="64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0" fontId="44" fillId="6" borderId="64" xfId="0" applyFont="1" applyFill="1" applyBorder="1" applyAlignment="1">
      <alignment horizontal="center" vertical="center"/>
    </xf>
    <xf numFmtId="3" fontId="8" fillId="6" borderId="64" xfId="0" applyNumberFormat="1" applyFont="1" applyFill="1" applyBorder="1" applyAlignment="1">
      <alignment horizontal="center" vertical="center"/>
    </xf>
    <xf numFmtId="0" fontId="44" fillId="6" borderId="11" xfId="0" applyFont="1" applyFill="1" applyBorder="1" applyAlignment="1">
      <alignment horizontal="center" vertical="center"/>
    </xf>
    <xf numFmtId="3" fontId="8" fillId="6" borderId="11" xfId="0" applyNumberFormat="1" applyFont="1" applyFill="1" applyBorder="1" applyAlignment="1">
      <alignment horizontal="center" vertical="center"/>
    </xf>
    <xf numFmtId="0" fontId="49" fillId="0" borderId="0" xfId="0" applyFont="1"/>
    <xf numFmtId="0" fontId="17" fillId="0" borderId="0" xfId="0" applyFont="1" applyAlignment="1">
      <alignment horizontal="right"/>
    </xf>
    <xf numFmtId="0" fontId="49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/>
    <xf numFmtId="0" fontId="50" fillId="6" borderId="65" xfId="0" applyFont="1" applyFill="1" applyBorder="1" applyAlignment="1">
      <alignment horizontal="center" vertical="center" wrapText="1"/>
    </xf>
    <xf numFmtId="0" fontId="50" fillId="6" borderId="5" xfId="0" applyFont="1" applyFill="1" applyBorder="1" applyAlignment="1">
      <alignment horizontal="center" vertical="center" wrapText="1"/>
    </xf>
    <xf numFmtId="0" fontId="50" fillId="6" borderId="3" xfId="0" applyFont="1" applyFill="1" applyBorder="1" applyAlignment="1">
      <alignment horizontal="center" vertical="center" wrapText="1"/>
    </xf>
    <xf numFmtId="0" fontId="50" fillId="0" borderId="28" xfId="0" applyFont="1" applyBorder="1"/>
    <xf numFmtId="0" fontId="15" fillId="0" borderId="20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3" fontId="15" fillId="0" borderId="61" xfId="0" applyNumberFormat="1" applyFont="1" applyBorder="1" applyAlignment="1">
      <alignment horizontal="center" vertical="center"/>
    </xf>
    <xf numFmtId="0" fontId="15" fillId="0" borderId="27" xfId="0" applyFont="1" applyBorder="1"/>
    <xf numFmtId="0" fontId="15" fillId="0" borderId="15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3" fontId="15" fillId="0" borderId="17" xfId="0" applyNumberFormat="1" applyFont="1" applyBorder="1" applyAlignment="1">
      <alignment horizontal="center" vertical="center"/>
    </xf>
    <xf numFmtId="3" fontId="15" fillId="0" borderId="15" xfId="0" applyNumberFormat="1" applyFont="1" applyBorder="1" applyAlignment="1">
      <alignment horizontal="center" vertical="center"/>
    </xf>
    <xf numFmtId="0" fontId="50" fillId="0" borderId="27" xfId="0" applyFont="1" applyBorder="1"/>
    <xf numFmtId="0" fontId="15" fillId="0" borderId="29" xfId="0" applyFont="1" applyBorder="1"/>
    <xf numFmtId="0" fontId="15" fillId="0" borderId="16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3" fontId="15" fillId="0" borderId="6" xfId="0" applyNumberFormat="1" applyFont="1" applyBorder="1" applyAlignment="1">
      <alignment horizontal="center" vertical="center"/>
    </xf>
    <xf numFmtId="3" fontId="15" fillId="0" borderId="66" xfId="0" applyNumberFormat="1" applyFont="1" applyBorder="1" applyAlignment="1">
      <alignment horizontal="center" vertical="center"/>
    </xf>
    <xf numFmtId="3" fontId="15" fillId="0" borderId="16" xfId="0" applyNumberFormat="1" applyFont="1" applyBorder="1" applyAlignment="1">
      <alignment horizontal="center" vertical="center"/>
    </xf>
    <xf numFmtId="3" fontId="15" fillId="8" borderId="58" xfId="0" applyNumberFormat="1" applyFont="1" applyFill="1" applyBorder="1" applyAlignment="1">
      <alignment horizontal="center" vertical="center"/>
    </xf>
    <xf numFmtId="3" fontId="15" fillId="6" borderId="59" xfId="0" applyNumberFormat="1" applyFont="1" applyFill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3" fontId="15" fillId="6" borderId="58" xfId="0" applyNumberFormat="1" applyFont="1" applyFill="1" applyBorder="1" applyAlignment="1">
      <alignment horizontal="center" vertical="center"/>
    </xf>
    <xf numFmtId="3" fontId="15" fillId="6" borderId="40" xfId="0" applyNumberFormat="1" applyFont="1" applyFill="1" applyBorder="1" applyAlignment="1">
      <alignment horizontal="center" vertical="center"/>
    </xf>
    <xf numFmtId="0" fontId="15" fillId="8" borderId="58" xfId="0" applyFont="1" applyFill="1" applyBorder="1" applyAlignment="1"/>
    <xf numFmtId="0" fontId="15" fillId="6" borderId="59" xfId="0" applyFont="1" applyFill="1" applyBorder="1" applyAlignment="1"/>
    <xf numFmtId="0" fontId="15" fillId="0" borderId="2" xfId="0" applyFont="1" applyBorder="1"/>
    <xf numFmtId="0" fontId="15" fillId="8" borderId="47" xfId="0" applyFont="1" applyFill="1" applyBorder="1"/>
    <xf numFmtId="0" fontId="15" fillId="6" borderId="54" xfId="0" applyFont="1" applyFill="1" applyBorder="1"/>
    <xf numFmtId="0" fontId="15" fillId="8" borderId="42" xfId="0" applyFont="1" applyFill="1" applyBorder="1"/>
    <xf numFmtId="0" fontId="15" fillId="6" borderId="40" xfId="0" applyFont="1" applyFill="1" applyBorder="1"/>
    <xf numFmtId="0" fontId="15" fillId="8" borderId="58" xfId="0" applyFont="1" applyFill="1" applyBorder="1"/>
    <xf numFmtId="0" fontId="15" fillId="6" borderId="59" xfId="0" applyFont="1" applyFill="1" applyBorder="1"/>
    <xf numFmtId="0" fontId="49" fillId="0" borderId="0" xfId="0" applyFont="1" applyBorder="1"/>
    <xf numFmtId="0" fontId="49" fillId="0" borderId="0" xfId="0" applyFont="1" applyFill="1" applyBorder="1"/>
    <xf numFmtId="0" fontId="51" fillId="0" borderId="0" xfId="0" applyFont="1" applyFill="1" applyProtection="1"/>
    <xf numFmtId="0" fontId="52" fillId="0" borderId="0" xfId="0" applyFont="1" applyFill="1" applyAlignment="1" applyProtection="1">
      <alignment horizontal="right"/>
    </xf>
    <xf numFmtId="0" fontId="53" fillId="0" borderId="0" xfId="0" applyFont="1" applyFill="1" applyProtection="1"/>
    <xf numFmtId="0" fontId="54" fillId="0" borderId="0" xfId="0" applyFont="1" applyFill="1"/>
    <xf numFmtId="0" fontId="52" fillId="0" borderId="0" xfId="0" applyFont="1" applyFill="1" applyProtection="1"/>
    <xf numFmtId="0" fontId="53" fillId="0" borderId="0" xfId="0" applyFont="1" applyFill="1" applyAlignment="1" applyProtection="1">
      <alignment horizontal="right"/>
    </xf>
    <xf numFmtId="49" fontId="12" fillId="6" borderId="51" xfId="0" applyNumberFormat="1" applyFont="1" applyFill="1" applyBorder="1" applyAlignment="1" applyProtection="1">
      <alignment horizontal="center" vertical="center" wrapText="1"/>
    </xf>
    <xf numFmtId="0" fontId="51" fillId="0" borderId="51" xfId="0" applyFont="1" applyFill="1" applyBorder="1" applyAlignment="1" applyProtection="1">
      <alignment horizontal="left" vertical="center"/>
    </xf>
    <xf numFmtId="3" fontId="51" fillId="0" borderId="51" xfId="0" applyNumberFormat="1" applyFont="1" applyFill="1" applyBorder="1" applyAlignment="1" applyProtection="1">
      <alignment horizontal="center" vertical="center"/>
    </xf>
    <xf numFmtId="3" fontId="51" fillId="0" borderId="51" xfId="0" applyNumberFormat="1" applyFont="1" applyBorder="1" applyAlignment="1" applyProtection="1">
      <alignment horizontal="center" vertical="center"/>
      <protection locked="0"/>
    </xf>
    <xf numFmtId="3" fontId="51" fillId="0" borderId="32" xfId="0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Protection="1"/>
    <xf numFmtId="0" fontId="51" fillId="0" borderId="4" xfId="0" applyFont="1" applyFill="1" applyBorder="1" applyAlignment="1" applyProtection="1">
      <alignment horizontal="left" vertical="center"/>
    </xf>
    <xf numFmtId="3" fontId="51" fillId="0" borderId="4" xfId="0" applyNumberFormat="1" applyFont="1" applyFill="1" applyBorder="1" applyAlignment="1" applyProtection="1">
      <alignment horizontal="center" vertical="center"/>
    </xf>
    <xf numFmtId="3" fontId="51" fillId="0" borderId="4" xfId="0" applyNumberFormat="1" applyFont="1" applyBorder="1" applyAlignment="1" applyProtection="1">
      <alignment horizontal="center" vertical="center"/>
      <protection locked="0"/>
    </xf>
    <xf numFmtId="3" fontId="51" fillId="0" borderId="14" xfId="0" applyNumberFormat="1" applyFont="1" applyFill="1" applyBorder="1" applyAlignment="1" applyProtection="1">
      <alignment horizontal="center" vertical="center"/>
      <protection locked="0"/>
    </xf>
    <xf numFmtId="0" fontId="51" fillId="0" borderId="3" xfId="0" applyFont="1" applyFill="1" applyBorder="1" applyAlignment="1" applyProtection="1">
      <alignment horizontal="left" vertical="center"/>
    </xf>
    <xf numFmtId="3" fontId="51" fillId="0" borderId="3" xfId="0" applyNumberFormat="1" applyFont="1" applyFill="1" applyBorder="1" applyAlignment="1" applyProtection="1">
      <alignment horizontal="center" vertical="center"/>
    </xf>
    <xf numFmtId="3" fontId="51" fillId="0" borderId="3" xfId="0" applyNumberFormat="1" applyFont="1" applyBorder="1" applyAlignment="1" applyProtection="1">
      <alignment horizontal="center" vertical="center"/>
      <protection locked="0"/>
    </xf>
    <xf numFmtId="3" fontId="51" fillId="0" borderId="12" xfId="0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Border="1" applyProtection="1"/>
    <xf numFmtId="0" fontId="51" fillId="6" borderId="5" xfId="0" applyFont="1" applyFill="1" applyBorder="1" applyAlignment="1" applyProtection="1">
      <alignment horizontal="right" vertical="center"/>
    </xf>
    <xf numFmtId="3" fontId="51" fillId="6" borderId="5" xfId="0" applyNumberFormat="1" applyFont="1" applyFill="1" applyBorder="1" applyAlignment="1" applyProtection="1">
      <alignment horizontal="center" vertical="center"/>
    </xf>
    <xf numFmtId="3" fontId="51" fillId="6" borderId="5" xfId="0" applyNumberFormat="1" applyFont="1" applyFill="1" applyBorder="1" applyAlignment="1" applyProtection="1">
      <alignment horizontal="center" vertical="center"/>
      <protection locked="0"/>
    </xf>
    <xf numFmtId="3" fontId="51" fillId="6" borderId="21" xfId="0" applyNumberFormat="1" applyFont="1" applyFill="1" applyBorder="1" applyAlignment="1" applyProtection="1">
      <alignment horizontal="center" vertical="center"/>
      <protection locked="0"/>
    </xf>
    <xf numFmtId="0" fontId="51" fillId="0" borderId="7" xfId="0" applyFont="1" applyFill="1" applyBorder="1" applyAlignment="1" applyProtection="1">
      <alignment horizontal="left" vertical="center"/>
    </xf>
    <xf numFmtId="3" fontId="51" fillId="0" borderId="7" xfId="0" applyNumberFormat="1" applyFont="1" applyFill="1" applyBorder="1" applyAlignment="1" applyProtection="1">
      <alignment horizontal="center" vertical="center"/>
    </xf>
    <xf numFmtId="3" fontId="51" fillId="0" borderId="7" xfId="0" applyNumberFormat="1" applyFont="1" applyBorder="1" applyAlignment="1" applyProtection="1">
      <alignment horizontal="center" vertical="center"/>
      <protection locked="0"/>
    </xf>
    <xf numFmtId="3" fontId="51" fillId="0" borderId="13" xfId="0" applyNumberFormat="1" applyFont="1" applyFill="1" applyBorder="1" applyAlignment="1" applyProtection="1">
      <alignment horizontal="center" vertical="center"/>
      <protection locked="0"/>
    </xf>
    <xf numFmtId="3" fontId="51" fillId="6" borderId="3" xfId="0" applyNumberFormat="1" applyFont="1" applyFill="1" applyBorder="1" applyAlignment="1" applyProtection="1">
      <alignment horizontal="center" vertical="center"/>
    </xf>
    <xf numFmtId="3" fontId="51" fillId="6" borderId="3" xfId="0" applyNumberFormat="1" applyFont="1" applyFill="1" applyBorder="1" applyAlignment="1" applyProtection="1">
      <alignment horizontal="center" vertical="center"/>
      <protection locked="0"/>
    </xf>
    <xf numFmtId="0" fontId="51" fillId="0" borderId="5" xfId="0" applyFont="1" applyFill="1" applyBorder="1" applyAlignment="1" applyProtection="1">
      <alignment horizontal="left" vertical="center"/>
    </xf>
    <xf numFmtId="3" fontId="51" fillId="0" borderId="5" xfId="0" applyNumberFormat="1" applyFont="1" applyFill="1" applyBorder="1" applyAlignment="1" applyProtection="1">
      <alignment horizontal="center" vertical="center"/>
    </xf>
    <xf numFmtId="3" fontId="51" fillId="0" borderId="5" xfId="0" applyNumberFormat="1" applyFont="1" applyBorder="1" applyAlignment="1" applyProtection="1">
      <alignment horizontal="center" vertical="center"/>
      <protection locked="0"/>
    </xf>
    <xf numFmtId="3" fontId="51" fillId="0" borderId="21" xfId="0" applyNumberFormat="1" applyFont="1" applyFill="1" applyBorder="1" applyAlignment="1" applyProtection="1">
      <alignment horizontal="center" vertical="center"/>
      <protection locked="0"/>
    </xf>
    <xf numFmtId="0" fontId="51" fillId="0" borderId="6" xfId="0" applyFont="1" applyFill="1" applyBorder="1" applyAlignment="1" applyProtection="1">
      <alignment horizontal="left" vertical="center"/>
    </xf>
    <xf numFmtId="3" fontId="51" fillId="0" borderId="6" xfId="0" applyNumberFormat="1" applyFont="1" applyFill="1" applyBorder="1" applyAlignment="1" applyProtection="1">
      <alignment horizontal="center" vertical="center"/>
    </xf>
    <xf numFmtId="3" fontId="51" fillId="0" borderId="6" xfId="0" applyNumberFormat="1" applyFont="1" applyBorder="1" applyAlignment="1" applyProtection="1">
      <alignment horizontal="center" vertical="center"/>
      <protection locked="0"/>
    </xf>
    <xf numFmtId="3" fontId="51" fillId="0" borderId="43" xfId="0" applyNumberFormat="1" applyFont="1" applyFill="1" applyBorder="1" applyAlignment="1" applyProtection="1">
      <alignment horizontal="center" vertical="center"/>
      <protection locked="0"/>
    </xf>
    <xf numFmtId="0" fontId="53" fillId="0" borderId="2" xfId="0" applyFont="1" applyBorder="1" applyProtection="1"/>
    <xf numFmtId="3" fontId="51" fillId="0" borderId="15" xfId="0" applyNumberFormat="1" applyFont="1" applyBorder="1" applyAlignment="1" applyProtection="1">
      <alignment horizontal="center" vertical="center"/>
      <protection locked="0"/>
    </xf>
    <xf numFmtId="0" fontId="51" fillId="0" borderId="18" xfId="0" applyFont="1" applyFill="1" applyBorder="1" applyAlignment="1" applyProtection="1">
      <alignment horizontal="left" vertical="center"/>
    </xf>
    <xf numFmtId="3" fontId="51" fillId="0" borderId="18" xfId="0" applyNumberFormat="1" applyFont="1" applyFill="1" applyBorder="1" applyAlignment="1" applyProtection="1">
      <alignment horizontal="center" vertical="center"/>
    </xf>
    <xf numFmtId="3" fontId="51" fillId="0" borderId="31" xfId="0" applyNumberFormat="1" applyFont="1" applyBorder="1" applyAlignment="1" applyProtection="1">
      <alignment horizontal="center" vertical="center"/>
      <protection locked="0"/>
    </xf>
    <xf numFmtId="0" fontId="51" fillId="6" borderId="57" xfId="0" applyFont="1" applyFill="1" applyBorder="1" applyAlignment="1" applyProtection="1">
      <alignment horizontal="right" vertical="center"/>
    </xf>
    <xf numFmtId="3" fontId="51" fillId="6" borderId="57" xfId="0" applyNumberFormat="1" applyFont="1" applyFill="1" applyBorder="1" applyAlignment="1" applyProtection="1">
      <alignment horizontal="center" vertical="center"/>
      <protection locked="0"/>
    </xf>
    <xf numFmtId="3" fontId="51" fillId="6" borderId="40" xfId="0" applyNumberFormat="1" applyFont="1" applyFill="1" applyBorder="1" applyAlignment="1" applyProtection="1">
      <alignment horizontal="center" vertical="center"/>
      <protection locked="0"/>
    </xf>
    <xf numFmtId="3" fontId="55" fillId="6" borderId="62" xfId="0" applyNumberFormat="1" applyFont="1" applyFill="1" applyBorder="1" applyAlignment="1">
      <alignment horizontal="center"/>
    </xf>
    <xf numFmtId="3" fontId="55" fillId="6" borderId="58" xfId="0" applyNumberFormat="1" applyFont="1" applyFill="1" applyBorder="1" applyAlignment="1">
      <alignment horizontal="center"/>
    </xf>
    <xf numFmtId="0" fontId="55" fillId="8" borderId="64" xfId="0" applyFont="1" applyFill="1" applyBorder="1" applyAlignment="1">
      <alignment horizontal="center"/>
    </xf>
    <xf numFmtId="3" fontId="55" fillId="6" borderId="57" xfId="0" applyNumberFormat="1" applyFont="1" applyFill="1" applyBorder="1" applyAlignment="1">
      <alignment horizontal="center"/>
    </xf>
    <xf numFmtId="3" fontId="55" fillId="6" borderId="59" xfId="0" applyNumberFormat="1" applyFont="1" applyFill="1" applyBorder="1" applyAlignment="1">
      <alignment horizontal="center"/>
    </xf>
    <xf numFmtId="0" fontId="51" fillId="0" borderId="0" xfId="0" applyFont="1" applyProtection="1"/>
    <xf numFmtId="0" fontId="55" fillId="0" borderId="0" xfId="0" applyFont="1" applyAlignment="1">
      <alignment horizontal="center"/>
    </xf>
    <xf numFmtId="0" fontId="33" fillId="0" borderId="4" xfId="0" applyFont="1" applyFill="1" applyBorder="1" applyAlignment="1">
      <alignment vertical="center" wrapText="1"/>
    </xf>
    <xf numFmtId="0" fontId="33" fillId="0" borderId="4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vertical="center" wrapText="1"/>
    </xf>
    <xf numFmtId="3" fontId="19" fillId="0" borderId="6" xfId="0" applyNumberFormat="1" applyFont="1" applyBorder="1" applyAlignment="1">
      <alignment horizontal="center" vertical="center"/>
    </xf>
    <xf numFmtId="3" fontId="19" fillId="0" borderId="7" xfId="0" applyNumberFormat="1" applyFont="1" applyBorder="1" applyAlignment="1">
      <alignment horizontal="center" vertical="center"/>
    </xf>
    <xf numFmtId="49" fontId="29" fillId="3" borderId="4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/>
    </xf>
    <xf numFmtId="49" fontId="29" fillId="3" borderId="15" xfId="0" applyNumberFormat="1" applyFont="1" applyFill="1" applyBorder="1" applyAlignment="1">
      <alignment horizontal="center" vertical="center" wrapText="1"/>
    </xf>
    <xf numFmtId="3" fontId="19" fillId="0" borderId="43" xfId="0" applyNumberFormat="1" applyFont="1" applyBorder="1" applyAlignment="1">
      <alignment horizontal="center" vertical="center"/>
    </xf>
    <xf numFmtId="3" fontId="19" fillId="0" borderId="13" xfId="0" applyNumberFormat="1" applyFon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43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3" fontId="19" fillId="0" borderId="6" xfId="0" applyNumberFormat="1" applyFont="1" applyFill="1" applyBorder="1" applyAlignment="1">
      <alignment horizontal="center" vertical="center"/>
    </xf>
    <xf numFmtId="3" fontId="19" fillId="0" borderId="7" xfId="0" applyNumberFormat="1" applyFont="1" applyFill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43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3" borderId="50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65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3" fontId="19" fillId="0" borderId="65" xfId="0" applyNumberFormat="1" applyFont="1" applyBorder="1" applyAlignment="1">
      <alignment horizontal="center" vertical="center"/>
    </xf>
    <xf numFmtId="3" fontId="19" fillId="0" borderId="43" xfId="0" applyNumberFormat="1" applyFont="1" applyFill="1" applyBorder="1" applyAlignment="1">
      <alignment horizontal="center" vertical="center"/>
    </xf>
    <xf numFmtId="3" fontId="19" fillId="0" borderId="13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6" borderId="6" xfId="0" applyFont="1" applyFill="1" applyBorder="1" applyAlignment="1">
      <alignment horizontal="center" vertical="center" wrapText="1"/>
    </xf>
    <xf numFmtId="0" fontId="19" fillId="6" borderId="111" xfId="0" applyFont="1" applyFill="1" applyBorder="1" applyAlignment="1">
      <alignment horizontal="center" vertical="center" wrapText="1"/>
    </xf>
    <xf numFmtId="166" fontId="19" fillId="6" borderId="6" xfId="0" applyNumberFormat="1" applyFont="1" applyFill="1" applyBorder="1" applyAlignment="1">
      <alignment horizontal="right" vertical="center" wrapText="1"/>
    </xf>
    <xf numFmtId="166" fontId="19" fillId="6" borderId="111" xfId="0" applyNumberFormat="1" applyFont="1" applyFill="1" applyBorder="1" applyAlignment="1">
      <alignment horizontal="right" vertical="center" wrapText="1"/>
    </xf>
    <xf numFmtId="166" fontId="19" fillId="6" borderId="7" xfId="0" applyNumberFormat="1" applyFont="1" applyFill="1" applyBorder="1" applyAlignment="1">
      <alignment horizontal="right" vertical="center" wrapText="1"/>
    </xf>
    <xf numFmtId="0" fontId="20" fillId="8" borderId="0" xfId="0" applyNumberFormat="1" applyFont="1" applyFill="1" applyBorder="1" applyAlignment="1" applyProtection="1">
      <alignment horizontal="center" vertical="center" wrapText="1"/>
    </xf>
    <xf numFmtId="0" fontId="20" fillId="5" borderId="113" xfId="0" applyNumberFormat="1" applyFont="1" applyFill="1" applyBorder="1" applyAlignment="1" applyProtection="1">
      <alignment horizontal="center" vertical="center" wrapText="1"/>
    </xf>
    <xf numFmtId="0" fontId="20" fillId="5" borderId="114" xfId="0" applyNumberFormat="1" applyFont="1" applyFill="1" applyBorder="1" applyAlignment="1" applyProtection="1">
      <alignment horizontal="center" vertical="center" wrapText="1"/>
    </xf>
    <xf numFmtId="0" fontId="20" fillId="5" borderId="115" xfId="0" applyNumberFormat="1" applyFont="1" applyFill="1" applyBorder="1" applyAlignment="1" applyProtection="1">
      <alignment horizontal="center" vertical="center" wrapText="1"/>
    </xf>
    <xf numFmtId="0" fontId="20" fillId="5" borderId="116" xfId="0" applyNumberFormat="1" applyFont="1" applyFill="1" applyBorder="1" applyAlignment="1" applyProtection="1">
      <alignment horizontal="center" vertical="center" wrapText="1"/>
    </xf>
    <xf numFmtId="0" fontId="20" fillId="5" borderId="117" xfId="0" applyNumberFormat="1" applyFont="1" applyFill="1" applyBorder="1" applyAlignment="1" applyProtection="1">
      <alignment horizontal="center" vertical="center" wrapText="1"/>
    </xf>
    <xf numFmtId="0" fontId="20" fillId="5" borderId="112" xfId="0" applyNumberFormat="1" applyFont="1" applyFill="1" applyBorder="1" applyAlignment="1" applyProtection="1">
      <alignment horizontal="center" vertical="center" wrapText="1"/>
    </xf>
    <xf numFmtId="0" fontId="20" fillId="5" borderId="118" xfId="0" applyNumberFormat="1" applyFont="1" applyFill="1" applyBorder="1" applyAlignment="1" applyProtection="1">
      <alignment horizontal="center" vertical="center" wrapText="1"/>
    </xf>
    <xf numFmtId="0" fontId="20" fillId="5" borderId="119" xfId="0" applyNumberFormat="1" applyFont="1" applyFill="1" applyBorder="1" applyAlignment="1" applyProtection="1">
      <alignment horizontal="center" vertical="center" wrapText="1"/>
    </xf>
    <xf numFmtId="0" fontId="20" fillId="5" borderId="12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Alignment="1" applyProtection="1">
      <alignment horizontal="right"/>
      <protection hidden="1"/>
    </xf>
    <xf numFmtId="0" fontId="20" fillId="8" borderId="0" xfId="0" applyNumberFormat="1" applyFont="1" applyFill="1" applyBorder="1" applyAlignment="1" applyProtection="1">
      <alignment horizontal="center" vertical="center"/>
      <protection locked="0"/>
    </xf>
    <xf numFmtId="0" fontId="20" fillId="6" borderId="117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21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22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23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24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25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13" xfId="0" applyNumberFormat="1" applyFont="1" applyFill="1" applyBorder="1" applyAlignment="1" applyProtection="1">
      <alignment horizontal="center" vertical="center" wrapText="1"/>
      <protection locked="0"/>
    </xf>
    <xf numFmtId="0" fontId="20" fillId="6" borderId="10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89" xfId="0" applyFont="1" applyFill="1" applyBorder="1" applyAlignment="1">
      <alignment horizontal="right"/>
    </xf>
    <xf numFmtId="0" fontId="14" fillId="0" borderId="78" xfId="0" applyFont="1" applyFill="1" applyBorder="1" applyAlignment="1">
      <alignment horizontal="right"/>
    </xf>
    <xf numFmtId="0" fontId="14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right"/>
    </xf>
    <xf numFmtId="0" fontId="17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0" fontId="14" fillId="0" borderId="47" xfId="0" applyFont="1" applyFill="1" applyBorder="1" applyAlignment="1">
      <alignment horizontal="left" vertical="center"/>
    </xf>
    <xf numFmtId="0" fontId="14" fillId="0" borderId="42" xfId="0" applyFont="1" applyFill="1" applyBorder="1" applyAlignment="1">
      <alignment horizontal="left" vertical="center"/>
    </xf>
    <xf numFmtId="0" fontId="14" fillId="0" borderId="90" xfId="0" applyFont="1" applyFill="1" applyBorder="1" applyAlignment="1">
      <alignment horizontal="left"/>
    </xf>
    <xf numFmtId="0" fontId="14" fillId="0" borderId="33" xfId="0" applyFont="1" applyFill="1" applyBorder="1" applyAlignment="1">
      <alignment horizontal="left"/>
    </xf>
    <xf numFmtId="0" fontId="14" fillId="0" borderId="86" xfId="0" applyFont="1" applyFill="1" applyBorder="1" applyAlignment="1">
      <alignment horizontal="left"/>
    </xf>
    <xf numFmtId="0" fontId="14" fillId="0" borderId="23" xfId="0" applyFont="1" applyFill="1" applyBorder="1" applyAlignment="1">
      <alignment horizontal="left"/>
    </xf>
    <xf numFmtId="0" fontId="14" fillId="0" borderId="87" xfId="0" applyFont="1" applyFill="1" applyBorder="1" applyAlignment="1">
      <alignment horizontal="left"/>
    </xf>
    <xf numFmtId="0" fontId="14" fillId="0" borderId="30" xfId="0" applyFont="1" applyFill="1" applyBorder="1" applyAlignment="1">
      <alignment horizontal="left"/>
    </xf>
    <xf numFmtId="0" fontId="14" fillId="0" borderId="91" xfId="0" applyFont="1" applyFill="1" applyBorder="1" applyAlignment="1">
      <alignment horizontal="left" vertical="center"/>
    </xf>
    <xf numFmtId="0" fontId="14" fillId="0" borderId="54" xfId="0" applyFont="1" applyFill="1" applyBorder="1" applyAlignment="1">
      <alignment horizontal="left" vertical="center"/>
    </xf>
    <xf numFmtId="0" fontId="14" fillId="0" borderId="67" xfId="0" applyFont="1" applyFill="1" applyBorder="1" applyAlignment="1">
      <alignment horizontal="left" vertical="center"/>
    </xf>
    <xf numFmtId="0" fontId="14" fillId="0" borderId="25" xfId="0" applyFont="1" applyFill="1" applyBorder="1" applyAlignment="1">
      <alignment horizontal="left" vertical="center"/>
    </xf>
    <xf numFmtId="0" fontId="14" fillId="0" borderId="87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3" fontId="19" fillId="10" borderId="6" xfId="0" applyNumberFormat="1" applyFont="1" applyFill="1" applyBorder="1" applyAlignment="1">
      <alignment horizontal="center" vertical="center"/>
    </xf>
    <xf numFmtId="3" fontId="19" fillId="10" borderId="7" xfId="0" applyNumberFormat="1" applyFont="1" applyFill="1" applyBorder="1" applyAlignment="1">
      <alignment horizontal="center" vertical="center"/>
    </xf>
    <xf numFmtId="3" fontId="1" fillId="0" borderId="43" xfId="0" applyNumberFormat="1" applyFont="1" applyFill="1" applyBorder="1" applyAlignment="1">
      <alignment horizontal="center" vertical="center"/>
    </xf>
    <xf numFmtId="3" fontId="1" fillId="0" borderId="13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10" fillId="6" borderId="75" xfId="0" applyFont="1" applyFill="1" applyBorder="1" applyAlignment="1">
      <alignment horizontal="center" vertical="center" wrapText="1"/>
    </xf>
    <xf numFmtId="0" fontId="10" fillId="6" borderId="93" xfId="0" applyFont="1" applyFill="1" applyBorder="1" applyAlignment="1">
      <alignment horizontal="center" vertical="center" wrapText="1"/>
    </xf>
    <xf numFmtId="0" fontId="10" fillId="6" borderId="33" xfId="0" applyFont="1" applyFill="1" applyBorder="1" applyAlignment="1">
      <alignment horizontal="center" vertical="center" wrapText="1"/>
    </xf>
    <xf numFmtId="3" fontId="10" fillId="6" borderId="50" xfId="0" applyNumberFormat="1" applyFont="1" applyFill="1" applyBorder="1" applyAlignment="1">
      <alignment horizontal="center" vertical="center" wrapText="1"/>
    </xf>
    <xf numFmtId="3" fontId="10" fillId="6" borderId="26" xfId="0" applyNumberFormat="1" applyFont="1" applyFill="1" applyBorder="1" applyAlignment="1">
      <alignment horizontal="center" vertical="center" wrapText="1"/>
    </xf>
    <xf numFmtId="0" fontId="10" fillId="6" borderId="65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3" fontId="10" fillId="6" borderId="65" xfId="0" applyNumberFormat="1" applyFont="1" applyFill="1" applyBorder="1" applyAlignment="1">
      <alignment horizontal="center" vertical="center" wrapText="1"/>
    </xf>
    <xf numFmtId="3" fontId="10" fillId="6" borderId="7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9" fontId="29" fillId="3" borderId="17" xfId="0" applyNumberFormat="1" applyFont="1" applyFill="1" applyBorder="1" applyAlignment="1">
      <alignment horizontal="center" vertical="center" wrapText="1"/>
    </xf>
    <xf numFmtId="49" fontId="29" fillId="10" borderId="15" xfId="0" applyNumberFormat="1" applyFont="1" applyFill="1" applyBorder="1" applyAlignment="1">
      <alignment horizontal="center" vertical="center" wrapText="1"/>
    </xf>
    <xf numFmtId="49" fontId="29" fillId="10" borderId="4" xfId="0" applyNumberFormat="1" applyFont="1" applyFill="1" applyBorder="1" applyAlignment="1">
      <alignment horizontal="center" vertical="center" wrapText="1"/>
    </xf>
    <xf numFmtId="3" fontId="10" fillId="0" borderId="6" xfId="0" applyNumberFormat="1" applyFont="1" applyFill="1" applyBorder="1" applyAlignment="1">
      <alignment horizontal="center" vertical="center"/>
    </xf>
    <xf numFmtId="3" fontId="10" fillId="0" borderId="7" xfId="0" applyNumberFormat="1" applyFont="1" applyFill="1" applyBorder="1" applyAlignment="1">
      <alignment horizontal="center" vertical="center"/>
    </xf>
    <xf numFmtId="3" fontId="10" fillId="0" borderId="43" xfId="0" applyNumberFormat="1" applyFont="1" applyFill="1" applyBorder="1" applyAlignment="1">
      <alignment horizontal="center" vertical="center"/>
    </xf>
    <xf numFmtId="3" fontId="10" fillId="0" borderId="13" xfId="0" applyNumberFormat="1" applyFont="1" applyFill="1" applyBorder="1" applyAlignment="1">
      <alignment horizontal="center" vertical="center"/>
    </xf>
    <xf numFmtId="0" fontId="10" fillId="6" borderId="61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0" fontId="10" fillId="6" borderId="50" xfId="0" applyFont="1" applyFill="1" applyBorder="1" applyAlignment="1">
      <alignment horizontal="center" vertical="center"/>
    </xf>
    <xf numFmtId="0" fontId="10" fillId="6" borderId="26" xfId="0" applyFont="1" applyFill="1" applyBorder="1" applyAlignment="1">
      <alignment horizontal="center" vertical="center"/>
    </xf>
    <xf numFmtId="3" fontId="19" fillId="8" borderId="65" xfId="0" applyNumberFormat="1" applyFont="1" applyFill="1" applyBorder="1" applyAlignment="1">
      <alignment horizontal="center" vertical="center" wrapText="1"/>
    </xf>
    <xf numFmtId="3" fontId="19" fillId="8" borderId="7" xfId="0" applyNumberFormat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3" fontId="19" fillId="9" borderId="6" xfId="0" applyNumberFormat="1" applyFont="1" applyFill="1" applyBorder="1" applyAlignment="1">
      <alignment horizontal="center" vertical="center"/>
    </xf>
    <xf numFmtId="3" fontId="19" fillId="9" borderId="7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3" fontId="1" fillId="0" borderId="43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19" fillId="9" borderId="10" xfId="0" applyFont="1" applyFill="1" applyBorder="1" applyAlignment="1">
      <alignment horizontal="center" vertical="center" wrapText="1"/>
    </xf>
    <xf numFmtId="0" fontId="19" fillId="9" borderId="17" xfId="0" applyFont="1" applyFill="1" applyBorder="1" applyAlignment="1">
      <alignment horizontal="center" vertical="center" wrapText="1"/>
    </xf>
    <xf numFmtId="3" fontId="19" fillId="6" borderId="6" xfId="0" applyNumberFormat="1" applyFont="1" applyFill="1" applyBorder="1" applyAlignment="1">
      <alignment horizontal="right"/>
    </xf>
    <xf numFmtId="3" fontId="19" fillId="6" borderId="5" xfId="0" applyNumberFormat="1" applyFont="1" applyFill="1" applyBorder="1" applyAlignment="1">
      <alignment horizontal="right"/>
    </xf>
    <xf numFmtId="3" fontId="19" fillId="6" borderId="43" xfId="0" applyNumberFormat="1" applyFont="1" applyFill="1" applyBorder="1" applyAlignment="1">
      <alignment horizontal="right"/>
    </xf>
    <xf numFmtId="3" fontId="19" fillId="6" borderId="21" xfId="0" applyNumberFormat="1" applyFont="1" applyFill="1" applyBorder="1" applyAlignment="1">
      <alignment horizontal="right"/>
    </xf>
    <xf numFmtId="0" fontId="4" fillId="6" borderId="66" xfId="0" applyFont="1" applyFill="1" applyBorder="1" applyAlignment="1">
      <alignment horizontal="center" vertical="center" wrapText="1"/>
    </xf>
    <xf numFmtId="0" fontId="4" fillId="6" borderId="126" xfId="0" applyFont="1" applyFill="1" applyBorder="1" applyAlignment="1">
      <alignment horizontal="center" vertical="center" wrapText="1"/>
    </xf>
    <xf numFmtId="0" fontId="19" fillId="6" borderId="75" xfId="0" applyFont="1" applyFill="1" applyBorder="1" applyAlignment="1">
      <alignment horizontal="center" vertical="center" wrapText="1"/>
    </xf>
    <xf numFmtId="0" fontId="19" fillId="6" borderId="93" xfId="0" applyFont="1" applyFill="1" applyBorder="1" applyAlignment="1">
      <alignment horizontal="center" vertical="center" wrapText="1"/>
    </xf>
    <xf numFmtId="0" fontId="19" fillId="6" borderId="33" xfId="0" applyFont="1" applyFill="1" applyBorder="1" applyAlignment="1">
      <alignment horizontal="center" vertical="center" wrapText="1"/>
    </xf>
    <xf numFmtId="0" fontId="19" fillId="6" borderId="50" xfId="0" applyFont="1" applyFill="1" applyBorder="1" applyAlignment="1">
      <alignment horizontal="center" vertical="center" wrapText="1"/>
    </xf>
    <xf numFmtId="0" fontId="19" fillId="6" borderId="26" xfId="0" applyFont="1" applyFill="1" applyBorder="1" applyAlignment="1">
      <alignment horizontal="center" vertical="center" wrapText="1"/>
    </xf>
    <xf numFmtId="0" fontId="19" fillId="6" borderId="82" xfId="0" applyFont="1" applyFill="1" applyBorder="1" applyAlignment="1">
      <alignment horizontal="center" vertical="center" wrapText="1"/>
    </xf>
    <xf numFmtId="0" fontId="19" fillId="6" borderId="2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35" fillId="0" borderId="0" xfId="0" applyFont="1" applyAlignment="1">
      <alignment horizontal="center" wrapText="1"/>
    </xf>
    <xf numFmtId="2" fontId="35" fillId="6" borderId="91" xfId="0" applyNumberFormat="1" applyFont="1" applyFill="1" applyBorder="1" applyAlignment="1">
      <alignment horizontal="center" vertical="center" wrapText="1"/>
    </xf>
    <xf numFmtId="2" fontId="35" fillId="6" borderId="41" xfId="0" applyNumberFormat="1" applyFont="1" applyFill="1" applyBorder="1" applyAlignment="1">
      <alignment horizontal="center" vertical="center" wrapText="1"/>
    </xf>
    <xf numFmtId="2" fontId="35" fillId="6" borderId="54" xfId="0" applyNumberFormat="1" applyFont="1" applyFill="1" applyBorder="1" applyAlignment="1">
      <alignment horizontal="center" vertical="center" wrapText="1"/>
    </xf>
    <xf numFmtId="2" fontId="35" fillId="6" borderId="94" xfId="0" applyNumberFormat="1" applyFont="1" applyFill="1" applyBorder="1" applyAlignment="1">
      <alignment horizontal="center" vertical="center" wrapText="1"/>
    </xf>
    <xf numFmtId="2" fontId="35" fillId="6" borderId="0" xfId="0" applyNumberFormat="1" applyFont="1" applyFill="1" applyBorder="1" applyAlignment="1">
      <alignment horizontal="center" vertical="center" wrapText="1"/>
    </xf>
    <xf numFmtId="2" fontId="35" fillId="6" borderId="2" xfId="0" applyNumberFormat="1" applyFont="1" applyFill="1" applyBorder="1" applyAlignment="1">
      <alignment horizontal="center" vertical="center" wrapText="1"/>
    </xf>
    <xf numFmtId="0" fontId="35" fillId="6" borderId="90" xfId="0" applyFont="1" applyFill="1" applyBorder="1" applyAlignment="1">
      <alignment horizontal="center" vertical="center" wrapText="1"/>
    </xf>
    <xf numFmtId="0" fontId="35" fillId="6" borderId="93" xfId="0" applyFont="1" applyFill="1" applyBorder="1" applyAlignment="1">
      <alignment horizontal="center" vertical="center" wrapText="1"/>
    </xf>
    <xf numFmtId="0" fontId="35" fillId="6" borderId="3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6" borderId="88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0" fillId="6" borderId="82" xfId="0" applyFont="1" applyFill="1" applyBorder="1" applyAlignment="1">
      <alignment horizontal="center" vertical="center" wrapText="1"/>
    </xf>
    <xf numFmtId="0" fontId="10" fillId="6" borderId="39" xfId="0" applyFont="1" applyFill="1" applyBorder="1" applyAlignment="1">
      <alignment horizontal="center" vertical="center" wrapText="1"/>
    </xf>
    <xf numFmtId="0" fontId="10" fillId="6" borderId="45" xfId="3" applyFont="1" applyFill="1" applyBorder="1" applyAlignment="1">
      <alignment horizontal="center" vertical="center" wrapText="1"/>
    </xf>
    <xf numFmtId="0" fontId="10" fillId="6" borderId="72" xfId="3" applyFont="1" applyFill="1" applyBorder="1" applyAlignment="1">
      <alignment horizontal="center" vertical="center" wrapText="1"/>
    </xf>
    <xf numFmtId="0" fontId="10" fillId="6" borderId="48" xfId="3" applyFont="1" applyFill="1" applyBorder="1" applyAlignment="1">
      <alignment horizontal="center" vertical="center" wrapText="1"/>
    </xf>
    <xf numFmtId="0" fontId="10" fillId="6" borderId="9" xfId="3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0" fillId="6" borderId="49" xfId="3" applyFont="1" applyFill="1" applyBorder="1" applyAlignment="1">
      <alignment horizontal="center" vertical="center" wrapText="1"/>
    </xf>
    <xf numFmtId="0" fontId="10" fillId="6" borderId="16" xfId="3" applyFont="1" applyFill="1" applyBorder="1" applyAlignment="1">
      <alignment horizontal="center" vertical="center" wrapText="1"/>
    </xf>
    <xf numFmtId="0" fontId="10" fillId="6" borderId="32" xfId="3" applyFont="1" applyFill="1" applyBorder="1" applyAlignment="1">
      <alignment horizontal="center" vertical="center" wrapText="1"/>
    </xf>
    <xf numFmtId="0" fontId="10" fillId="6" borderId="12" xfId="3" applyFont="1" applyFill="1" applyBorder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3" fontId="10" fillId="6" borderId="62" xfId="4" applyNumberFormat="1" applyFont="1" applyFill="1" applyBorder="1" applyAlignment="1">
      <alignment horizontal="center" vertical="center"/>
    </xf>
    <xf numFmtId="3" fontId="10" fillId="6" borderId="55" xfId="4" applyNumberFormat="1" applyFont="1" applyFill="1" applyBorder="1" applyAlignment="1">
      <alignment horizontal="center" vertical="center"/>
    </xf>
    <xf numFmtId="0" fontId="10" fillId="6" borderId="50" xfId="4" applyFont="1" applyFill="1" applyBorder="1" applyAlignment="1">
      <alignment horizontal="center" vertical="center" wrapText="1"/>
    </xf>
    <xf numFmtId="0" fontId="10" fillId="6" borderId="11" xfId="4" applyFont="1" applyFill="1" applyBorder="1" applyAlignment="1">
      <alignment horizontal="center" vertical="center" wrapText="1"/>
    </xf>
    <xf numFmtId="0" fontId="10" fillId="6" borderId="65" xfId="4" applyFont="1" applyFill="1" applyBorder="1" applyAlignment="1">
      <alignment horizontal="center" vertical="center" wrapText="1"/>
    </xf>
    <xf numFmtId="0" fontId="10" fillId="6" borderId="5" xfId="4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9" fillId="6" borderId="62" xfId="0" applyFont="1" applyFill="1" applyBorder="1" applyAlignment="1">
      <alignment horizontal="right" vertical="center" wrapText="1"/>
    </xf>
    <xf numFmtId="0" fontId="19" fillId="6" borderId="55" xfId="0" applyFont="1" applyFill="1" applyBorder="1" applyAlignment="1">
      <alignment horizontal="right" vertical="center" wrapText="1"/>
    </xf>
    <xf numFmtId="0" fontId="1" fillId="6" borderId="82" xfId="0" applyFont="1" applyFill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center" vertical="center" wrapText="1"/>
    </xf>
    <xf numFmtId="0" fontId="1" fillId="6" borderId="5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63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horizontal="center" vertical="center" wrapText="1"/>
    </xf>
    <xf numFmtId="0" fontId="1" fillId="6" borderId="5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" fillId="6" borderId="54" xfId="0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19" fillId="6" borderId="90" xfId="0" applyFont="1" applyFill="1" applyBorder="1" applyAlignment="1">
      <alignment horizontal="right" vertical="center" wrapText="1"/>
    </xf>
    <xf numFmtId="0" fontId="19" fillId="6" borderId="49" xfId="0" applyFont="1" applyFill="1" applyBorder="1" applyAlignment="1">
      <alignment horizontal="right" vertical="center" wrapText="1"/>
    </xf>
    <xf numFmtId="0" fontId="19" fillId="6" borderId="87" xfId="0" applyFont="1" applyFill="1" applyBorder="1" applyAlignment="1">
      <alignment horizontal="right" vertical="center" wrapText="1"/>
    </xf>
    <xf numFmtId="0" fontId="19" fillId="6" borderId="16" xfId="0" applyFont="1" applyFill="1" applyBorder="1" applyAlignment="1">
      <alignment horizontal="right" vertical="center" wrapText="1"/>
    </xf>
    <xf numFmtId="0" fontId="10" fillId="6" borderId="62" xfId="0" applyFont="1" applyFill="1" applyBorder="1" applyAlignment="1">
      <alignment horizontal="right" vertical="center" wrapText="1"/>
    </xf>
    <xf numFmtId="0" fontId="10" fillId="6" borderId="55" xfId="0" applyFont="1" applyFill="1" applyBorder="1" applyAlignment="1">
      <alignment horizontal="right" vertical="center" wrapText="1"/>
    </xf>
    <xf numFmtId="0" fontId="1" fillId="6" borderId="6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0" fillId="6" borderId="51" xfId="3" applyFont="1" applyFill="1" applyBorder="1" applyAlignment="1">
      <alignment horizontal="center" vertical="center" wrapText="1"/>
    </xf>
    <xf numFmtId="0" fontId="10" fillId="6" borderId="3" xfId="3" applyFont="1" applyFill="1" applyBorder="1" applyAlignment="1">
      <alignment horizontal="center" vertical="center" wrapText="1"/>
    </xf>
    <xf numFmtId="0" fontId="10" fillId="11" borderId="92" xfId="3" applyFont="1" applyFill="1" applyBorder="1" applyAlignment="1">
      <alignment horizontal="center" vertical="center" wrapText="1"/>
    </xf>
    <xf numFmtId="0" fontId="10" fillId="11" borderId="47" xfId="3" applyFont="1" applyFill="1" applyBorder="1" applyAlignment="1">
      <alignment horizontal="center" vertical="center" wrapText="1"/>
    </xf>
    <xf numFmtId="0" fontId="10" fillId="10" borderId="2" xfId="3" applyFont="1" applyFill="1" applyBorder="1" applyAlignment="1">
      <alignment horizontal="center" vertical="center" wrapText="1"/>
    </xf>
    <xf numFmtId="0" fontId="10" fillId="10" borderId="0" xfId="3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/>
    </xf>
    <xf numFmtId="0" fontId="33" fillId="6" borderId="48" xfId="0" applyFont="1" applyFill="1" applyBorder="1" applyAlignment="1">
      <alignment horizontal="center" vertical="center" wrapText="1"/>
    </xf>
    <xf numFmtId="0" fontId="33" fillId="6" borderId="51" xfId="0" applyFont="1" applyFill="1" applyBorder="1" applyAlignment="1">
      <alignment horizontal="center" vertical="center" wrapText="1"/>
    </xf>
    <xf numFmtId="0" fontId="33" fillId="6" borderId="32" xfId="0" applyFont="1" applyFill="1" applyBorder="1" applyAlignment="1">
      <alignment horizontal="center" vertical="center" wrapText="1"/>
    </xf>
    <xf numFmtId="0" fontId="33" fillId="6" borderId="43" xfId="0" applyFont="1" applyFill="1" applyBorder="1" applyAlignment="1">
      <alignment horizontal="center" vertical="center" wrapText="1"/>
    </xf>
    <xf numFmtId="0" fontId="33" fillId="6" borderId="21" xfId="0" applyFont="1" applyFill="1" applyBorder="1" applyAlignment="1">
      <alignment horizontal="center" vertical="center" wrapText="1"/>
    </xf>
    <xf numFmtId="0" fontId="33" fillId="6" borderId="53" xfId="0" applyFont="1" applyFill="1" applyBorder="1" applyAlignment="1">
      <alignment horizontal="center" vertical="center" wrapText="1"/>
    </xf>
    <xf numFmtId="0" fontId="33" fillId="6" borderId="39" xfId="0" applyFont="1" applyFill="1" applyBorder="1" applyAlignment="1">
      <alignment horizontal="center" vertical="center" wrapText="1"/>
    </xf>
    <xf numFmtId="0" fontId="33" fillId="6" borderId="6" xfId="0" applyFont="1" applyFill="1" applyBorder="1" applyAlignment="1">
      <alignment horizontal="center" vertical="center" wrapText="1"/>
    </xf>
    <xf numFmtId="0" fontId="33" fillId="6" borderId="5" xfId="0" applyFont="1" applyFill="1" applyBorder="1" applyAlignment="1">
      <alignment horizontal="center" vertical="center" wrapText="1"/>
    </xf>
    <xf numFmtId="0" fontId="33" fillId="6" borderId="34" xfId="0" applyFont="1" applyFill="1" applyBorder="1" applyAlignment="1">
      <alignment horizontal="center" vertical="center" wrapText="1"/>
    </xf>
    <xf numFmtId="0" fontId="33" fillId="6" borderId="27" xfId="0" applyFont="1" applyFill="1" applyBorder="1" applyAlignment="1">
      <alignment horizontal="center" vertical="center" wrapText="1"/>
    </xf>
    <xf numFmtId="0" fontId="33" fillId="6" borderId="29" xfId="0" applyFont="1" applyFill="1" applyBorder="1" applyAlignment="1">
      <alignment horizontal="center" vertical="center" wrapText="1"/>
    </xf>
    <xf numFmtId="0" fontId="34" fillId="6" borderId="49" xfId="0" applyFont="1" applyFill="1" applyBorder="1" applyAlignment="1">
      <alignment horizontal="center" vertical="center"/>
    </xf>
    <xf numFmtId="0" fontId="34" fillId="6" borderId="51" xfId="0" applyFont="1" applyFill="1" applyBorder="1" applyAlignment="1">
      <alignment horizontal="center" vertical="center"/>
    </xf>
    <xf numFmtId="0" fontId="34" fillId="6" borderId="32" xfId="0" applyFont="1" applyFill="1" applyBorder="1" applyAlignment="1">
      <alignment horizontal="center" vertical="center"/>
    </xf>
    <xf numFmtId="0" fontId="33" fillId="6" borderId="92" xfId="0" applyFont="1" applyFill="1" applyBorder="1" applyAlignment="1">
      <alignment horizontal="center" vertical="center" wrapText="1"/>
    </xf>
    <xf numFmtId="0" fontId="33" fillId="6" borderId="47" xfId="0" applyFont="1" applyFill="1" applyBorder="1" applyAlignment="1">
      <alignment horizontal="center" vertical="center" wrapText="1"/>
    </xf>
    <xf numFmtId="0" fontId="33" fillId="6" borderId="42" xfId="0" applyFont="1" applyFill="1" applyBorder="1" applyAlignment="1">
      <alignment horizontal="center" vertical="center" wrapText="1"/>
    </xf>
    <xf numFmtId="0" fontId="34" fillId="6" borderId="90" xfId="0" applyFont="1" applyFill="1" applyBorder="1" applyAlignment="1">
      <alignment horizontal="center" vertical="center"/>
    </xf>
    <xf numFmtId="0" fontId="34" fillId="6" borderId="93" xfId="0" applyFont="1" applyFill="1" applyBorder="1" applyAlignment="1">
      <alignment horizontal="center" vertical="center"/>
    </xf>
    <xf numFmtId="0" fontId="34" fillId="6" borderId="33" xfId="0" applyFont="1" applyFill="1" applyBorder="1" applyAlignment="1">
      <alignment horizontal="center" vertical="center"/>
    </xf>
    <xf numFmtId="0" fontId="33" fillId="6" borderId="44" xfId="0" applyFont="1" applyFill="1" applyBorder="1" applyAlignment="1">
      <alignment horizontal="center" vertical="center" wrapText="1"/>
    </xf>
    <xf numFmtId="0" fontId="33" fillId="6" borderId="11" xfId="0" applyFont="1" applyFill="1" applyBorder="1" applyAlignment="1">
      <alignment horizontal="center" vertical="center" wrapText="1"/>
    </xf>
    <xf numFmtId="0" fontId="33" fillId="6" borderId="90" xfId="0" applyFont="1" applyFill="1" applyBorder="1" applyAlignment="1">
      <alignment horizontal="center" vertical="center" wrapText="1"/>
    </xf>
    <xf numFmtId="0" fontId="33" fillId="6" borderId="93" xfId="0" applyFont="1" applyFill="1" applyBorder="1" applyAlignment="1">
      <alignment horizontal="center" vertical="center" wrapText="1"/>
    </xf>
    <xf numFmtId="0" fontId="33" fillId="6" borderId="33" xfId="0" applyFont="1" applyFill="1" applyBorder="1" applyAlignment="1">
      <alignment horizontal="center" vertical="center" wrapText="1"/>
    </xf>
    <xf numFmtId="0" fontId="44" fillId="0" borderId="41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vertical="center" wrapText="1"/>
    </xf>
    <xf numFmtId="0" fontId="46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3" fillId="6" borderId="54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33" fillId="6" borderId="40" xfId="0" applyFont="1" applyFill="1" applyBorder="1" applyAlignment="1">
      <alignment horizontal="center" vertical="center" wrapText="1"/>
    </xf>
    <xf numFmtId="0" fontId="33" fillId="0" borderId="50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wrapText="1"/>
    </xf>
    <xf numFmtId="0" fontId="23" fillId="0" borderId="91" xfId="0" applyFont="1" applyFill="1" applyBorder="1" applyAlignment="1">
      <alignment horizontal="center" wrapText="1"/>
    </xf>
    <xf numFmtId="0" fontId="23" fillId="0" borderId="54" xfId="0" applyFont="1" applyFill="1" applyBorder="1" applyAlignment="1">
      <alignment horizontal="center" wrapText="1"/>
    </xf>
    <xf numFmtId="0" fontId="23" fillId="0" borderId="60" xfId="0" applyFont="1" applyFill="1" applyBorder="1" applyAlignment="1">
      <alignment horizontal="center" wrapText="1"/>
    </xf>
    <xf numFmtId="0" fontId="23" fillId="0" borderId="40" xfId="0" applyFont="1" applyFill="1" applyBorder="1" applyAlignment="1">
      <alignment horizontal="center" wrapText="1"/>
    </xf>
    <xf numFmtId="0" fontId="35" fillId="0" borderId="62" xfId="0" applyFont="1" applyFill="1" applyBorder="1" applyAlignment="1">
      <alignment horizontal="center" vertical="center" wrapText="1"/>
    </xf>
    <xf numFmtId="0" fontId="35" fillId="0" borderId="59" xfId="0" applyFont="1" applyFill="1" applyBorder="1" applyAlignment="1">
      <alignment horizontal="center" vertical="center" wrapText="1"/>
    </xf>
    <xf numFmtId="0" fontId="23" fillId="0" borderId="52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6" borderId="34" xfId="0" applyFont="1" applyFill="1" applyBorder="1" applyAlignment="1">
      <alignment horizontal="center" vertical="center" wrapText="1"/>
    </xf>
    <xf numFmtId="0" fontId="27" fillId="6" borderId="29" xfId="0" applyFont="1" applyFill="1" applyBorder="1" applyAlignment="1">
      <alignment horizontal="center" vertical="center" wrapText="1"/>
    </xf>
    <xf numFmtId="0" fontId="26" fillId="6" borderId="90" xfId="0" applyFont="1" applyFill="1" applyBorder="1" applyAlignment="1">
      <alignment horizontal="center" vertical="center" wrapText="1"/>
    </xf>
    <xf numFmtId="0" fontId="26" fillId="6" borderId="93" xfId="0" applyFont="1" applyFill="1" applyBorder="1" applyAlignment="1">
      <alignment horizontal="center" vertical="center" wrapText="1"/>
    </xf>
    <xf numFmtId="0" fontId="26" fillId="6" borderId="33" xfId="0" applyFont="1" applyFill="1" applyBorder="1" applyAlignment="1">
      <alignment horizontal="center" vertical="center" wrapText="1"/>
    </xf>
    <xf numFmtId="0" fontId="27" fillId="6" borderId="48" xfId="0" applyFont="1" applyFill="1" applyBorder="1" applyAlignment="1">
      <alignment horizontal="center" vertical="center" wrapText="1"/>
    </xf>
    <xf numFmtId="0" fontId="27" fillId="6" borderId="9" xfId="0" applyFont="1" applyFill="1" applyBorder="1" applyAlignment="1">
      <alignment horizontal="center" vertical="center" wrapText="1"/>
    </xf>
    <xf numFmtId="0" fontId="26" fillId="6" borderId="75" xfId="0" applyFont="1" applyFill="1" applyBorder="1" applyAlignment="1">
      <alignment horizontal="center" vertical="center" wrapText="1"/>
    </xf>
    <xf numFmtId="0" fontId="45" fillId="6" borderId="48" xfId="0" applyFont="1" applyFill="1" applyBorder="1" applyAlignment="1">
      <alignment horizontal="center" vertical="center" wrapText="1"/>
    </xf>
    <xf numFmtId="0" fontId="45" fillId="6" borderId="9" xfId="0" applyFont="1" applyFill="1" applyBorder="1" applyAlignment="1">
      <alignment horizontal="center" vertical="center" wrapText="1"/>
    </xf>
    <xf numFmtId="0" fontId="10" fillId="6" borderId="9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5" fillId="6" borderId="34" xfId="0" applyFont="1" applyFill="1" applyBorder="1" applyAlignment="1">
      <alignment horizontal="center" vertical="center" wrapText="1"/>
    </xf>
    <xf numFmtId="0" fontId="45" fillId="6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50" fillId="6" borderId="65" xfId="0" applyFont="1" applyFill="1" applyBorder="1" applyAlignment="1">
      <alignment horizontal="center" vertical="center" wrapText="1"/>
    </xf>
    <xf numFmtId="0" fontId="50" fillId="6" borderId="5" xfId="0" applyFont="1" applyFill="1" applyBorder="1" applyAlignment="1">
      <alignment horizontal="center" vertical="center" wrapText="1"/>
    </xf>
    <xf numFmtId="0" fontId="50" fillId="6" borderId="75" xfId="0" applyFont="1" applyFill="1" applyBorder="1" applyAlignment="1">
      <alignment horizontal="center" vertical="center" wrapText="1"/>
    </xf>
    <xf numFmtId="0" fontId="50" fillId="6" borderId="49" xfId="0" applyFont="1" applyFill="1" applyBorder="1" applyAlignment="1">
      <alignment horizontal="center" vertical="center" wrapText="1"/>
    </xf>
    <xf numFmtId="0" fontId="50" fillId="6" borderId="88" xfId="0" applyFont="1" applyFill="1" applyBorder="1" applyAlignment="1">
      <alignment horizontal="center" vertical="center" wrapText="1"/>
    </xf>
    <xf numFmtId="0" fontId="50" fillId="6" borderId="21" xfId="0" applyFont="1" applyFill="1" applyBorder="1" applyAlignment="1">
      <alignment horizontal="center" vertical="center" wrapText="1"/>
    </xf>
    <xf numFmtId="0" fontId="50" fillId="6" borderId="62" xfId="0" applyFont="1" applyFill="1" applyBorder="1" applyAlignment="1">
      <alignment horizontal="right"/>
    </xf>
    <xf numFmtId="0" fontId="50" fillId="6" borderId="63" xfId="0" applyFont="1" applyFill="1" applyBorder="1" applyAlignment="1">
      <alignment horizontal="right"/>
    </xf>
    <xf numFmtId="0" fontId="50" fillId="6" borderId="59" xfId="0" applyFont="1" applyFill="1" applyBorder="1" applyAlignment="1">
      <alignment horizontal="right"/>
    </xf>
    <xf numFmtId="0" fontId="50" fillId="6" borderId="82" xfId="0" applyFont="1" applyFill="1" applyBorder="1" applyAlignment="1">
      <alignment horizontal="center" vertical="center" wrapText="1"/>
    </xf>
    <xf numFmtId="0" fontId="50" fillId="6" borderId="39" xfId="0" applyFont="1" applyFill="1" applyBorder="1" applyAlignment="1">
      <alignment horizontal="center" vertical="center" wrapText="1"/>
    </xf>
    <xf numFmtId="0" fontId="50" fillId="6" borderId="95" xfId="0" applyFont="1" applyFill="1" applyBorder="1" applyAlignment="1">
      <alignment horizontal="center" wrapText="1" shrinkToFit="1"/>
    </xf>
    <xf numFmtId="0" fontId="50" fillId="6" borderId="96" xfId="0" applyFont="1" applyFill="1" applyBorder="1" applyAlignment="1">
      <alignment horizontal="center" wrapText="1" shrinkToFit="1"/>
    </xf>
    <xf numFmtId="0" fontId="50" fillId="6" borderId="82" xfId="0" applyFont="1" applyFill="1" applyBorder="1" applyAlignment="1">
      <alignment horizontal="center" vertical="center" wrapText="1" shrinkToFit="1"/>
    </xf>
    <xf numFmtId="0" fontId="50" fillId="6" borderId="39" xfId="0" applyFont="1" applyFill="1" applyBorder="1" applyAlignment="1">
      <alignment horizontal="center" vertical="center" wrapText="1" shrinkToFit="1"/>
    </xf>
    <xf numFmtId="49" fontId="35" fillId="0" borderId="4" xfId="3" applyNumberFormat="1" applyFont="1" applyFill="1" applyBorder="1" applyAlignment="1">
      <alignment horizontal="left" vertical="center"/>
    </xf>
    <xf numFmtId="0" fontId="35" fillId="0" borderId="4" xfId="3" applyFont="1" applyFill="1" applyBorder="1" applyAlignment="1">
      <alignment horizontal="right" wrapText="1"/>
    </xf>
    <xf numFmtId="0" fontId="35" fillId="0" borderId="4" xfId="0" applyFont="1" applyFill="1" applyBorder="1" applyAlignment="1">
      <alignment horizontal="center" vertical="center" wrapText="1"/>
    </xf>
    <xf numFmtId="0" fontId="35" fillId="0" borderId="4" xfId="3" applyFont="1" applyFill="1" applyBorder="1" applyAlignment="1">
      <alignment horizontal="left" vertical="center"/>
    </xf>
    <xf numFmtId="0" fontId="35" fillId="0" borderId="0" xfId="3" applyFont="1" applyFill="1" applyAlignment="1">
      <alignment horizontal="center"/>
    </xf>
    <xf numFmtId="0" fontId="35" fillId="0" borderId="4" xfId="3" applyFont="1" applyFill="1" applyBorder="1" applyAlignment="1">
      <alignment horizontal="center" vertical="center" wrapText="1"/>
    </xf>
    <xf numFmtId="0" fontId="35" fillId="0" borderId="4" xfId="3" applyFont="1" applyFill="1" applyBorder="1" applyAlignment="1">
      <alignment horizontal="center" vertical="center"/>
    </xf>
    <xf numFmtId="0" fontId="52" fillId="6" borderId="63" xfId="0" applyFont="1" applyFill="1" applyBorder="1" applyAlignment="1" applyProtection="1">
      <alignment horizontal="center" vertical="center"/>
    </xf>
    <xf numFmtId="0" fontId="51" fillId="0" borderId="50" xfId="0" applyFont="1" applyFill="1" applyBorder="1" applyAlignment="1" applyProtection="1">
      <alignment horizontal="center" vertical="center"/>
    </xf>
    <xf numFmtId="0" fontId="51" fillId="0" borderId="52" xfId="0" applyFont="1" applyFill="1" applyBorder="1" applyAlignment="1" applyProtection="1">
      <alignment horizontal="center" vertical="center"/>
    </xf>
    <xf numFmtId="0" fontId="51" fillId="0" borderId="11" xfId="0" applyFont="1" applyFill="1" applyBorder="1" applyAlignment="1" applyProtection="1">
      <alignment horizontal="center" vertical="center"/>
    </xf>
    <xf numFmtId="0" fontId="51" fillId="0" borderId="65" xfId="0" applyFont="1" applyBorder="1" applyAlignment="1" applyProtection="1">
      <alignment horizontal="center" vertical="center" wrapText="1"/>
      <protection locked="0"/>
    </xf>
    <xf numFmtId="0" fontId="51" fillId="0" borderId="19" xfId="0" applyFont="1" applyBorder="1" applyAlignment="1" applyProtection="1">
      <alignment horizontal="center" vertical="center" wrapText="1"/>
      <protection locked="0"/>
    </xf>
    <xf numFmtId="0" fontId="51" fillId="0" borderId="5" xfId="0" applyFont="1" applyBorder="1" applyAlignment="1" applyProtection="1">
      <alignment horizontal="center" vertical="center" wrapText="1"/>
      <protection locked="0"/>
    </xf>
    <xf numFmtId="3" fontId="51" fillId="0" borderId="65" xfId="0" applyNumberFormat="1" applyFont="1" applyFill="1" applyBorder="1" applyAlignment="1" applyProtection="1">
      <alignment horizontal="center" vertical="center"/>
      <protection locked="0"/>
    </xf>
    <xf numFmtId="3" fontId="51" fillId="0" borderId="19" xfId="0" applyNumberFormat="1" applyFont="1" applyFill="1" applyBorder="1" applyAlignment="1" applyProtection="1">
      <alignment horizontal="center" vertical="center"/>
      <protection locked="0"/>
    </xf>
    <xf numFmtId="3" fontId="51" fillId="0" borderId="5" xfId="0" applyNumberFormat="1" applyFont="1" applyFill="1" applyBorder="1" applyAlignment="1" applyProtection="1">
      <alignment horizontal="center" vertical="center"/>
      <protection locked="0"/>
    </xf>
    <xf numFmtId="0" fontId="48" fillId="0" borderId="0" xfId="0" applyFont="1" applyAlignment="1">
      <alignment horizontal="center"/>
    </xf>
    <xf numFmtId="0" fontId="52" fillId="6" borderId="50" xfId="0" applyFont="1" applyFill="1" applyBorder="1" applyAlignment="1" applyProtection="1">
      <alignment horizontal="center" vertical="center" wrapText="1"/>
    </xf>
    <xf numFmtId="0" fontId="52" fillId="6" borderId="11" xfId="0" applyFont="1" applyFill="1" applyBorder="1" applyAlignment="1" applyProtection="1">
      <alignment horizontal="center" vertical="center" wrapText="1"/>
    </xf>
    <xf numFmtId="49" fontId="12" fillId="6" borderId="65" xfId="0" applyNumberFormat="1" applyFont="1" applyFill="1" applyBorder="1" applyAlignment="1" applyProtection="1">
      <alignment horizontal="center" vertical="center" wrapText="1"/>
    </xf>
    <xf numFmtId="49" fontId="12" fillId="6" borderId="5" xfId="0" applyNumberFormat="1" applyFont="1" applyFill="1" applyBorder="1" applyAlignment="1" applyProtection="1">
      <alignment horizontal="center" vertical="center" wrapText="1"/>
    </xf>
    <xf numFmtId="49" fontId="12" fillId="6" borderId="65" xfId="0" applyNumberFormat="1" applyFont="1" applyFill="1" applyBorder="1" applyAlignment="1" applyProtection="1">
      <alignment horizontal="center" vertical="center"/>
    </xf>
    <xf numFmtId="49" fontId="12" fillId="6" borderId="5" xfId="0" applyNumberFormat="1" applyFont="1" applyFill="1" applyBorder="1" applyAlignment="1" applyProtection="1">
      <alignment horizontal="center" vertical="center"/>
    </xf>
    <xf numFmtId="49" fontId="12" fillId="6" borderId="69" xfId="0" applyNumberFormat="1" applyFont="1" applyFill="1" applyBorder="1" applyAlignment="1" applyProtection="1">
      <alignment horizontal="center" vertical="center" wrapText="1"/>
    </xf>
    <xf numFmtId="49" fontId="12" fillId="6" borderId="63" xfId="0" applyNumberFormat="1" applyFont="1" applyFill="1" applyBorder="1" applyAlignment="1" applyProtection="1">
      <alignment horizontal="center" vertical="center"/>
    </xf>
    <xf numFmtId="49" fontId="12" fillId="6" borderId="55" xfId="0" applyNumberFormat="1" applyFont="1" applyFill="1" applyBorder="1" applyAlignment="1" applyProtection="1">
      <alignment horizontal="center" vertical="center"/>
    </xf>
    <xf numFmtId="49" fontId="12" fillId="6" borderId="88" xfId="0" applyNumberFormat="1" applyFont="1" applyFill="1" applyBorder="1" applyAlignment="1" applyProtection="1">
      <alignment horizontal="center" vertical="center" wrapText="1"/>
    </xf>
    <xf numFmtId="49" fontId="12" fillId="6" borderId="21" xfId="0" applyNumberFormat="1" applyFont="1" applyFill="1" applyBorder="1" applyAlignment="1" applyProtection="1">
      <alignment horizontal="center" vertical="center" wrapText="1"/>
    </xf>
    <xf numFmtId="49" fontId="35" fillId="6" borderId="65" xfId="0" applyNumberFormat="1" applyFont="1" applyFill="1" applyBorder="1" applyAlignment="1" applyProtection="1">
      <alignment horizontal="center" vertical="center" wrapText="1"/>
    </xf>
    <xf numFmtId="49" fontId="35" fillId="6" borderId="5" xfId="0" applyNumberFormat="1" applyFont="1" applyFill="1" applyBorder="1" applyAlignment="1" applyProtection="1">
      <alignment horizontal="center" vertical="center" wrapText="1"/>
    </xf>
    <xf numFmtId="49" fontId="35" fillId="6" borderId="88" xfId="0" applyNumberFormat="1" applyFont="1" applyFill="1" applyBorder="1" applyAlignment="1" applyProtection="1">
      <alignment horizontal="center" vertical="center" wrapText="1"/>
    </xf>
    <xf numFmtId="49" fontId="35" fillId="6" borderId="21" xfId="0" applyNumberFormat="1" applyFont="1" applyFill="1" applyBorder="1" applyAlignment="1" applyProtection="1">
      <alignment horizontal="center" vertical="center" wrapText="1"/>
    </xf>
    <xf numFmtId="0" fontId="35" fillId="0" borderId="0" xfId="0" applyFont="1" applyAlignment="1">
      <alignment horizontal="center"/>
    </xf>
    <xf numFmtId="0" fontId="35" fillId="6" borderId="92" xfId="0" applyFont="1" applyFill="1" applyBorder="1" applyAlignment="1">
      <alignment horizontal="center" vertical="center" wrapText="1"/>
    </xf>
    <xf numFmtId="0" fontId="35" fillId="6" borderId="42" xfId="0" applyFont="1" applyFill="1" applyBorder="1" applyAlignment="1">
      <alignment horizontal="center" vertical="center" wrapText="1"/>
    </xf>
    <xf numFmtId="0" fontId="35" fillId="6" borderId="54" xfId="0" applyFont="1" applyFill="1" applyBorder="1" applyAlignment="1">
      <alignment horizontal="center" vertical="center" wrapText="1"/>
    </xf>
    <xf numFmtId="0" fontId="35" fillId="6" borderId="40" xfId="0" applyFont="1" applyFill="1" applyBorder="1" applyAlignment="1">
      <alignment horizontal="center" vertical="center" wrapText="1"/>
    </xf>
    <xf numFmtId="49" fontId="35" fillId="6" borderId="82" xfId="0" applyNumberFormat="1" applyFont="1" applyFill="1" applyBorder="1" applyAlignment="1" applyProtection="1">
      <alignment horizontal="center" vertical="center" wrapText="1"/>
    </xf>
    <xf numFmtId="49" fontId="35" fillId="6" borderId="39" xfId="0" applyNumberFormat="1" applyFont="1" applyFill="1" applyBorder="1" applyAlignment="1" applyProtection="1">
      <alignment horizontal="center" vertical="center" wrapText="1"/>
    </xf>
    <xf numFmtId="0" fontId="34" fillId="0" borderId="0" xfId="0" applyFont="1" applyFill="1" applyAlignment="1">
      <alignment wrapText="1"/>
    </xf>
    <xf numFmtId="0" fontId="33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23" fillId="0" borderId="6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23" fillId="0" borderId="6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top" wrapText="1"/>
    </xf>
    <xf numFmtId="0" fontId="23" fillId="0" borderId="4" xfId="0" applyFont="1" applyFill="1" applyBorder="1" applyAlignment="1">
      <alignment horizontal="center" vertical="top" wrapText="1"/>
    </xf>
  </cellXfs>
  <cellStyles count="6">
    <cellStyle name="Comma 2" xfId="1"/>
    <cellStyle name="Excel Built-in Normal" xfId="2"/>
    <cellStyle name="Normal" xfId="0" builtinId="0"/>
    <cellStyle name="Normal 2" xfId="3"/>
    <cellStyle name="Normal 3" xfId="4"/>
    <cellStyle name="Percent" xfId="5" builtinId="5"/>
  </cellStyles>
  <dxfs count="8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1457325</xdr:colOff>
      <xdr:row>21</xdr:row>
      <xdr:rowOff>333375</xdr:rowOff>
    </xdr:from>
    <xdr:to>
      <xdr:col>2</xdr:col>
      <xdr:colOff>1514475</xdr:colOff>
      <xdr:row>23</xdr:row>
      <xdr:rowOff>57150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CCC56599-BC8F-4E5E-8A54-A71E0FD8F5BA}"/>
            </a:ext>
          </a:extLst>
        </xdr:cNvPr>
        <xdr:cNvSpPr txBox="1">
          <a:spLocks noChangeArrowheads="1"/>
        </xdr:cNvSpPr>
      </xdr:nvSpPr>
      <xdr:spPr bwMode="auto">
        <a:xfrm>
          <a:off x="2266950" y="6677025"/>
          <a:ext cx="571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1457325</xdr:colOff>
      <xdr:row>21</xdr:row>
      <xdr:rowOff>333375</xdr:rowOff>
    </xdr:from>
    <xdr:to>
      <xdr:col>2</xdr:col>
      <xdr:colOff>1514475</xdr:colOff>
      <xdr:row>22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2066925" y="6962775"/>
          <a:ext cx="571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1457325</xdr:colOff>
      <xdr:row>21</xdr:row>
      <xdr:rowOff>333375</xdr:rowOff>
    </xdr:from>
    <xdr:to>
      <xdr:col>2</xdr:col>
      <xdr:colOff>1514475</xdr:colOff>
      <xdr:row>23</xdr:row>
      <xdr:rowOff>57150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xmlns="" id="{CCC56599-BC8F-4E5E-8A54-A71E0FD8F5BA}"/>
            </a:ext>
          </a:extLst>
        </xdr:cNvPr>
        <xdr:cNvSpPr txBox="1">
          <a:spLocks noChangeArrowheads="1"/>
        </xdr:cNvSpPr>
      </xdr:nvSpPr>
      <xdr:spPr bwMode="auto">
        <a:xfrm>
          <a:off x="2287905" y="6475095"/>
          <a:ext cx="57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1457325</xdr:colOff>
      <xdr:row>21</xdr:row>
      <xdr:rowOff>333375</xdr:rowOff>
    </xdr:from>
    <xdr:to>
      <xdr:col>2</xdr:col>
      <xdr:colOff>1514475</xdr:colOff>
      <xdr:row>22</xdr:row>
      <xdr:rowOff>95250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2287905" y="6475095"/>
          <a:ext cx="571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1457325</xdr:colOff>
      <xdr:row>26</xdr:row>
      <xdr:rowOff>333375</xdr:rowOff>
    </xdr:from>
    <xdr:to>
      <xdr:col>6</xdr:col>
      <xdr:colOff>1514475</xdr:colOff>
      <xdr:row>28</xdr:row>
      <xdr:rowOff>57150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xmlns="" id="{CCC56599-BC8F-4E5E-8A54-A71E0FD8F5BA}"/>
            </a:ext>
          </a:extLst>
        </xdr:cNvPr>
        <xdr:cNvSpPr txBox="1">
          <a:spLocks noChangeArrowheads="1"/>
        </xdr:cNvSpPr>
      </xdr:nvSpPr>
      <xdr:spPr bwMode="auto">
        <a:xfrm>
          <a:off x="9023985" y="8380095"/>
          <a:ext cx="57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1457325</xdr:colOff>
      <xdr:row>26</xdr:row>
      <xdr:rowOff>333375</xdr:rowOff>
    </xdr:from>
    <xdr:to>
      <xdr:col>6</xdr:col>
      <xdr:colOff>1514475</xdr:colOff>
      <xdr:row>27</xdr:row>
      <xdr:rowOff>95250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9023985" y="8380095"/>
          <a:ext cx="571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1457325</xdr:colOff>
      <xdr:row>21</xdr:row>
      <xdr:rowOff>333375</xdr:rowOff>
    </xdr:from>
    <xdr:to>
      <xdr:col>6</xdr:col>
      <xdr:colOff>1514475</xdr:colOff>
      <xdr:row>23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CCC56599-BC8F-4E5E-8A54-A71E0FD8F5BA}"/>
            </a:ext>
          </a:extLst>
        </xdr:cNvPr>
        <xdr:cNvSpPr txBox="1">
          <a:spLocks noChangeArrowheads="1"/>
        </xdr:cNvSpPr>
      </xdr:nvSpPr>
      <xdr:spPr bwMode="auto">
        <a:xfrm>
          <a:off x="9023985" y="6475095"/>
          <a:ext cx="57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1457325</xdr:colOff>
      <xdr:row>21</xdr:row>
      <xdr:rowOff>333375</xdr:rowOff>
    </xdr:from>
    <xdr:to>
      <xdr:col>6</xdr:col>
      <xdr:colOff>1514475</xdr:colOff>
      <xdr:row>22</xdr:row>
      <xdr:rowOff>95250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9023985" y="6475095"/>
          <a:ext cx="571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1457325</xdr:colOff>
      <xdr:row>22</xdr:row>
      <xdr:rowOff>333375</xdr:rowOff>
    </xdr:from>
    <xdr:to>
      <xdr:col>2</xdr:col>
      <xdr:colOff>1514475</xdr:colOff>
      <xdr:row>24</xdr:row>
      <xdr:rowOff>57150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xmlns="" id="{CCC56599-BC8F-4E5E-8A54-A71E0FD8F5BA}"/>
            </a:ext>
          </a:extLst>
        </xdr:cNvPr>
        <xdr:cNvSpPr txBox="1">
          <a:spLocks noChangeArrowheads="1"/>
        </xdr:cNvSpPr>
      </xdr:nvSpPr>
      <xdr:spPr bwMode="auto">
        <a:xfrm>
          <a:off x="2287905" y="6856095"/>
          <a:ext cx="57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1457325</xdr:colOff>
      <xdr:row>22</xdr:row>
      <xdr:rowOff>333375</xdr:rowOff>
    </xdr:from>
    <xdr:to>
      <xdr:col>2</xdr:col>
      <xdr:colOff>1514475</xdr:colOff>
      <xdr:row>23</xdr:row>
      <xdr:rowOff>95250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2287905" y="6856095"/>
          <a:ext cx="571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1457325</xdr:colOff>
      <xdr:row>8</xdr:row>
      <xdr:rowOff>333375</xdr:rowOff>
    </xdr:from>
    <xdr:to>
      <xdr:col>6</xdr:col>
      <xdr:colOff>1514475</xdr:colOff>
      <xdr:row>10</xdr:row>
      <xdr:rowOff>57150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xmlns="" id="{CCC56599-BC8F-4E5E-8A54-A71E0FD8F5BA}"/>
            </a:ext>
          </a:extLst>
        </xdr:cNvPr>
        <xdr:cNvSpPr txBox="1">
          <a:spLocks noChangeArrowheads="1"/>
        </xdr:cNvSpPr>
      </xdr:nvSpPr>
      <xdr:spPr bwMode="auto">
        <a:xfrm>
          <a:off x="9023985" y="2146935"/>
          <a:ext cx="57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1457325</xdr:colOff>
      <xdr:row>8</xdr:row>
      <xdr:rowOff>333375</xdr:rowOff>
    </xdr:from>
    <xdr:to>
      <xdr:col>6</xdr:col>
      <xdr:colOff>1514475</xdr:colOff>
      <xdr:row>9</xdr:row>
      <xdr:rowOff>95250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9023985" y="2146935"/>
          <a:ext cx="571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theme="0" tint="-0.14999847407452621"/>
  </sheetPr>
  <dimension ref="A1:G142"/>
  <sheetViews>
    <sheetView showGridLines="0" topLeftCell="A124" workbookViewId="0">
      <selection activeCell="F4" sqref="F4"/>
    </sheetView>
  </sheetViews>
  <sheetFormatPr defaultRowHeight="12.75"/>
  <cols>
    <col min="1" max="1" width="2.7109375" customWidth="1"/>
    <col min="2" max="2" width="21.7109375" customWidth="1"/>
    <col min="3" max="3" width="45.7109375" customWidth="1"/>
    <col min="4" max="4" width="8.7109375" customWidth="1"/>
    <col min="5" max="6" width="15.7109375" customWidth="1"/>
  </cols>
  <sheetData>
    <row r="1" spans="1:7" ht="20.25" customHeight="1">
      <c r="F1" s="27" t="s">
        <v>565</v>
      </c>
    </row>
    <row r="2" spans="1:7" ht="18" customHeight="1">
      <c r="B2" s="1036" t="s">
        <v>871</v>
      </c>
      <c r="C2" s="1036"/>
      <c r="D2" s="1036"/>
      <c r="E2" s="1036"/>
      <c r="F2" s="1036"/>
      <c r="G2" s="28"/>
    </row>
    <row r="3" spans="1:7" ht="16.5" customHeight="1" thickBot="1">
      <c r="E3" s="2"/>
      <c r="F3" s="45" t="s">
        <v>194</v>
      </c>
    </row>
    <row r="4" spans="1:7" ht="48" customHeight="1">
      <c r="B4" s="35" t="s">
        <v>253</v>
      </c>
      <c r="C4" s="36" t="s">
        <v>254</v>
      </c>
      <c r="D4" s="37" t="s">
        <v>39</v>
      </c>
      <c r="E4" s="37" t="s">
        <v>879</v>
      </c>
      <c r="F4" s="38" t="s">
        <v>889</v>
      </c>
    </row>
    <row r="5" spans="1:7" ht="12.75" customHeight="1" thickBot="1">
      <c r="B5" s="16">
        <v>1</v>
      </c>
      <c r="C5" s="13">
        <v>2</v>
      </c>
      <c r="D5" s="12">
        <v>3</v>
      </c>
      <c r="E5" s="17">
        <v>4</v>
      </c>
      <c r="F5" s="18">
        <v>5</v>
      </c>
    </row>
    <row r="6" spans="1:7" ht="20.100000000000001" customHeight="1">
      <c r="B6" s="39"/>
      <c r="C6" s="4" t="s">
        <v>88</v>
      </c>
      <c r="D6" s="3"/>
      <c r="E6" s="19"/>
      <c r="F6" s="20"/>
    </row>
    <row r="7" spans="1:7" ht="20.100000000000001" customHeight="1">
      <c r="A7" s="26"/>
      <c r="B7" s="40" t="s">
        <v>758</v>
      </c>
      <c r="C7" s="4" t="s">
        <v>396</v>
      </c>
      <c r="D7" s="5" t="s">
        <v>277</v>
      </c>
      <c r="E7" s="21"/>
      <c r="F7" s="22"/>
    </row>
    <row r="8" spans="1:7" s="251" customFormat="1" ht="20.100000000000001" customHeight="1">
      <c r="A8" s="250"/>
      <c r="B8" s="1038"/>
      <c r="C8" s="248" t="s">
        <v>397</v>
      </c>
      <c r="D8" s="1035" t="s">
        <v>278</v>
      </c>
      <c r="E8" s="1033">
        <f>E10+E17+E26+E38</f>
        <v>49840</v>
      </c>
      <c r="F8" s="1033">
        <f>F10+F17+F26+F38</f>
        <v>47792</v>
      </c>
    </row>
    <row r="9" spans="1:7" s="251" customFormat="1" ht="20.100000000000001" customHeight="1">
      <c r="A9" s="250"/>
      <c r="B9" s="1038"/>
      <c r="C9" s="249" t="s">
        <v>398</v>
      </c>
      <c r="D9" s="1035"/>
      <c r="E9" s="1034"/>
      <c r="F9" s="1034"/>
    </row>
    <row r="10" spans="1:7" s="251" customFormat="1" ht="20.100000000000001" customHeight="1">
      <c r="A10" s="250"/>
      <c r="B10" s="1038" t="s">
        <v>759</v>
      </c>
      <c r="C10" s="248" t="s">
        <v>399</v>
      </c>
      <c r="D10" s="1035" t="s">
        <v>279</v>
      </c>
      <c r="E10" s="1033">
        <f>E13</f>
        <v>0</v>
      </c>
      <c r="F10" s="1033">
        <f>F13</f>
        <v>0</v>
      </c>
    </row>
    <row r="11" spans="1:7" s="251" customFormat="1" ht="20.100000000000001" customHeight="1">
      <c r="A11" s="250"/>
      <c r="B11" s="1038"/>
      <c r="C11" s="249" t="s">
        <v>400</v>
      </c>
      <c r="D11" s="1035"/>
      <c r="E11" s="1034"/>
      <c r="F11" s="1034"/>
    </row>
    <row r="12" spans="1:7" ht="20.100000000000001" customHeight="1">
      <c r="A12" s="26"/>
      <c r="B12" s="40" t="s">
        <v>760</v>
      </c>
      <c r="C12" s="10" t="s">
        <v>132</v>
      </c>
      <c r="D12" s="5" t="s">
        <v>280</v>
      </c>
      <c r="E12" s="21"/>
      <c r="F12" s="22"/>
    </row>
    <row r="13" spans="1:7" ht="25.5" customHeight="1">
      <c r="A13" s="26"/>
      <c r="B13" s="40" t="s">
        <v>401</v>
      </c>
      <c r="C13" s="10" t="s">
        <v>402</v>
      </c>
      <c r="D13" s="5" t="s">
        <v>281</v>
      </c>
      <c r="E13" s="21"/>
      <c r="F13" s="22"/>
    </row>
    <row r="14" spans="1:7" ht="20.100000000000001" customHeight="1">
      <c r="A14" s="26"/>
      <c r="B14" s="40" t="s">
        <v>761</v>
      </c>
      <c r="C14" s="10" t="s">
        <v>403</v>
      </c>
      <c r="D14" s="5" t="s">
        <v>282</v>
      </c>
      <c r="E14" s="21"/>
      <c r="F14" s="22"/>
    </row>
    <row r="15" spans="1:7" ht="25.5" customHeight="1">
      <c r="A15" s="26"/>
      <c r="B15" s="40" t="s">
        <v>404</v>
      </c>
      <c r="C15" s="10" t="s">
        <v>405</v>
      </c>
      <c r="D15" s="5" t="s">
        <v>283</v>
      </c>
      <c r="E15" s="21"/>
      <c r="F15" s="22"/>
    </row>
    <row r="16" spans="1:7" ht="20.100000000000001" customHeight="1">
      <c r="A16" s="26"/>
      <c r="B16" s="40" t="s">
        <v>762</v>
      </c>
      <c r="C16" s="10" t="s">
        <v>406</v>
      </c>
      <c r="D16" s="5" t="s">
        <v>284</v>
      </c>
      <c r="E16" s="21"/>
      <c r="F16" s="22"/>
    </row>
    <row r="17" spans="1:6" s="251" customFormat="1" ht="20.100000000000001" customHeight="1">
      <c r="A17" s="250"/>
      <c r="B17" s="1038" t="s">
        <v>763</v>
      </c>
      <c r="C17" s="248" t="s">
        <v>407</v>
      </c>
      <c r="D17" s="1035" t="s">
        <v>285</v>
      </c>
      <c r="E17" s="1033">
        <f>E19+E20+E21+E22+E23+E24+E25</f>
        <v>49840</v>
      </c>
      <c r="F17" s="1033">
        <f>F19+F20+F21+F22+F23+F24+F25</f>
        <v>47792</v>
      </c>
    </row>
    <row r="18" spans="1:6" s="251" customFormat="1" ht="20.100000000000001" customHeight="1">
      <c r="A18" s="250"/>
      <c r="B18" s="1038"/>
      <c r="C18" s="249" t="s">
        <v>408</v>
      </c>
      <c r="D18" s="1035"/>
      <c r="E18" s="1034"/>
      <c r="F18" s="1034"/>
    </row>
    <row r="19" spans="1:6" ht="20.100000000000001" customHeight="1">
      <c r="A19" s="26"/>
      <c r="B19" s="40" t="s">
        <v>409</v>
      </c>
      <c r="C19" s="10" t="s">
        <v>410</v>
      </c>
      <c r="D19" s="5" t="s">
        <v>286</v>
      </c>
      <c r="E19" s="21">
        <v>23200</v>
      </c>
      <c r="F19" s="22">
        <v>23123</v>
      </c>
    </row>
    <row r="20" spans="1:6" ht="20.100000000000001" customHeight="1">
      <c r="B20" s="41" t="s">
        <v>764</v>
      </c>
      <c r="C20" s="10" t="s">
        <v>411</v>
      </c>
      <c r="D20" s="5" t="s">
        <v>287</v>
      </c>
      <c r="E20" s="21">
        <v>26640</v>
      </c>
      <c r="F20" s="22">
        <v>24669</v>
      </c>
    </row>
    <row r="21" spans="1:6" ht="20.100000000000001" customHeight="1">
      <c r="B21" s="41" t="s">
        <v>765</v>
      </c>
      <c r="C21" s="10" t="s">
        <v>412</v>
      </c>
      <c r="D21" s="5" t="s">
        <v>288</v>
      </c>
      <c r="E21" s="21"/>
      <c r="F21" s="22"/>
    </row>
    <row r="22" spans="1:6" ht="25.5" customHeight="1">
      <c r="B22" s="41" t="s">
        <v>413</v>
      </c>
      <c r="C22" s="10" t="s">
        <v>414</v>
      </c>
      <c r="D22" s="5" t="s">
        <v>289</v>
      </c>
      <c r="E22" s="21"/>
      <c r="F22" s="22"/>
    </row>
    <row r="23" spans="1:6" ht="25.5" customHeight="1">
      <c r="B23" s="41" t="s">
        <v>415</v>
      </c>
      <c r="C23" s="10" t="s">
        <v>766</v>
      </c>
      <c r="D23" s="5" t="s">
        <v>290</v>
      </c>
      <c r="E23" s="21"/>
      <c r="F23" s="22"/>
    </row>
    <row r="24" spans="1:6" ht="25.5" customHeight="1">
      <c r="B24" s="41" t="s">
        <v>416</v>
      </c>
      <c r="C24" s="10" t="s">
        <v>417</v>
      </c>
      <c r="D24" s="5" t="s">
        <v>291</v>
      </c>
      <c r="E24" s="21"/>
      <c r="F24" s="22"/>
    </row>
    <row r="25" spans="1:6" ht="25.5" customHeight="1">
      <c r="B25" s="41" t="s">
        <v>416</v>
      </c>
      <c r="C25" s="10" t="s">
        <v>418</v>
      </c>
      <c r="D25" s="5" t="s">
        <v>292</v>
      </c>
      <c r="E25" s="21"/>
      <c r="F25" s="22"/>
    </row>
    <row r="26" spans="1:6" ht="20.100000000000001" customHeight="1">
      <c r="A26" s="26"/>
      <c r="B26" s="40" t="s">
        <v>767</v>
      </c>
      <c r="C26" s="10" t="s">
        <v>419</v>
      </c>
      <c r="D26" s="5" t="s">
        <v>293</v>
      </c>
      <c r="E26" s="21"/>
      <c r="F26" s="22"/>
    </row>
    <row r="27" spans="1:6" s="251" customFormat="1" ht="25.5" customHeight="1">
      <c r="A27" s="250"/>
      <c r="B27" s="1038" t="s">
        <v>420</v>
      </c>
      <c r="C27" s="253" t="s">
        <v>421</v>
      </c>
      <c r="D27" s="1035" t="s">
        <v>294</v>
      </c>
      <c r="E27" s="1037"/>
      <c r="F27" s="1037"/>
    </row>
    <row r="28" spans="1:6" s="251" customFormat="1" ht="22.5" customHeight="1">
      <c r="A28" s="250"/>
      <c r="B28" s="1038"/>
      <c r="C28" s="249" t="s">
        <v>422</v>
      </c>
      <c r="D28" s="1035"/>
      <c r="E28" s="1037"/>
      <c r="F28" s="1037"/>
    </row>
    <row r="29" spans="1:6" ht="25.5" customHeight="1">
      <c r="A29" s="26"/>
      <c r="B29" s="40" t="s">
        <v>423</v>
      </c>
      <c r="C29" s="10" t="s">
        <v>749</v>
      </c>
      <c r="D29" s="5" t="s">
        <v>295</v>
      </c>
      <c r="E29" s="21"/>
      <c r="F29" s="22"/>
    </row>
    <row r="30" spans="1:6" ht="25.5" customHeight="1">
      <c r="B30" s="41" t="s">
        <v>424</v>
      </c>
      <c r="C30" s="10" t="s">
        <v>425</v>
      </c>
      <c r="D30" s="5" t="s">
        <v>296</v>
      </c>
      <c r="E30" s="21"/>
      <c r="F30" s="22"/>
    </row>
    <row r="31" spans="1:6" ht="35.25" customHeight="1">
      <c r="B31" s="41" t="s">
        <v>426</v>
      </c>
      <c r="C31" s="10" t="s">
        <v>427</v>
      </c>
      <c r="D31" s="5" t="s">
        <v>297</v>
      </c>
      <c r="E31" s="21"/>
      <c r="F31" s="22"/>
    </row>
    <row r="32" spans="1:6" ht="35.25" customHeight="1">
      <c r="B32" s="41" t="s">
        <v>428</v>
      </c>
      <c r="C32" s="10" t="s">
        <v>750</v>
      </c>
      <c r="D32" s="5" t="s">
        <v>298</v>
      </c>
      <c r="E32" s="21"/>
      <c r="F32" s="22"/>
    </row>
    <row r="33" spans="1:6" ht="25.5" customHeight="1">
      <c r="B33" s="41" t="s">
        <v>429</v>
      </c>
      <c r="C33" s="10" t="s">
        <v>430</v>
      </c>
      <c r="D33" s="5" t="s">
        <v>299</v>
      </c>
      <c r="E33" s="21"/>
      <c r="F33" s="22"/>
    </row>
    <row r="34" spans="1:6" ht="25.5" customHeight="1">
      <c r="B34" s="41" t="s">
        <v>429</v>
      </c>
      <c r="C34" s="10" t="s">
        <v>431</v>
      </c>
      <c r="D34" s="5" t="s">
        <v>300</v>
      </c>
      <c r="E34" s="21"/>
      <c r="F34" s="22"/>
    </row>
    <row r="35" spans="1:6" ht="37.5" customHeight="1">
      <c r="B35" s="41" t="s">
        <v>768</v>
      </c>
      <c r="C35" s="10" t="s">
        <v>751</v>
      </c>
      <c r="D35" s="5" t="s">
        <v>301</v>
      </c>
      <c r="E35" s="21"/>
      <c r="F35" s="22"/>
    </row>
    <row r="36" spans="1:6" ht="25.5" customHeight="1">
      <c r="B36" s="41" t="s">
        <v>769</v>
      </c>
      <c r="C36" s="10" t="s">
        <v>432</v>
      </c>
      <c r="D36" s="5" t="s">
        <v>302</v>
      </c>
      <c r="E36" s="21"/>
      <c r="F36" s="22"/>
    </row>
    <row r="37" spans="1:6" ht="25.5" customHeight="1">
      <c r="B37" s="41" t="s">
        <v>433</v>
      </c>
      <c r="C37" s="10" t="s">
        <v>434</v>
      </c>
      <c r="D37" s="5" t="s">
        <v>303</v>
      </c>
      <c r="E37" s="21"/>
      <c r="F37" s="22"/>
    </row>
    <row r="38" spans="1:6" ht="25.5" customHeight="1">
      <c r="B38" s="41" t="s">
        <v>435</v>
      </c>
      <c r="C38" s="10" t="s">
        <v>436</v>
      </c>
      <c r="D38" s="5" t="s">
        <v>304</v>
      </c>
      <c r="E38" s="21"/>
      <c r="F38" s="22"/>
    </row>
    <row r="39" spans="1:6" s="251" customFormat="1" ht="20.100000000000001" customHeight="1">
      <c r="A39" s="250"/>
      <c r="B39" s="264">
        <v>288</v>
      </c>
      <c r="C39" s="253" t="s">
        <v>437</v>
      </c>
      <c r="D39" s="265" t="s">
        <v>305</v>
      </c>
      <c r="E39" s="240"/>
      <c r="F39" s="278"/>
    </row>
    <row r="40" spans="1:6" s="251" customFormat="1" ht="20.100000000000001" customHeight="1">
      <c r="A40" s="250"/>
      <c r="B40" s="1038"/>
      <c r="C40" s="248" t="s">
        <v>438</v>
      </c>
      <c r="D40" s="1035" t="s">
        <v>306</v>
      </c>
      <c r="E40" s="1033">
        <f>E42+E48+E49+E56+E61+E71+E72</f>
        <v>66752</v>
      </c>
      <c r="F40" s="1033">
        <f>F42+F48+F49+F56+F61+F71+F72</f>
        <v>69855</v>
      </c>
    </row>
    <row r="41" spans="1:6" s="251" customFormat="1" ht="19.5" customHeight="1">
      <c r="A41" s="250"/>
      <c r="B41" s="1038"/>
      <c r="C41" s="249" t="s">
        <v>439</v>
      </c>
      <c r="D41" s="1035"/>
      <c r="E41" s="1034"/>
      <c r="F41" s="1034"/>
    </row>
    <row r="42" spans="1:6" s="251" customFormat="1" ht="25.5" customHeight="1">
      <c r="B42" s="252" t="s">
        <v>440</v>
      </c>
      <c r="C42" s="253" t="s">
        <v>441</v>
      </c>
      <c r="D42" s="265" t="s">
        <v>307</v>
      </c>
      <c r="E42" s="240">
        <f>E43+E44+E45+E46+E47</f>
        <v>2300</v>
      </c>
      <c r="F42" s="240">
        <f>F43+F44+F45+F46+F47</f>
        <v>2439</v>
      </c>
    </row>
    <row r="43" spans="1:6" ht="20.100000000000001" customHeight="1">
      <c r="B43" s="41">
        <v>10</v>
      </c>
      <c r="C43" s="10" t="s">
        <v>442</v>
      </c>
      <c r="D43" s="5" t="s">
        <v>308</v>
      </c>
      <c r="E43" s="21">
        <v>1800</v>
      </c>
      <c r="F43" s="22">
        <v>2092</v>
      </c>
    </row>
    <row r="44" spans="1:6" ht="20.100000000000001" customHeight="1">
      <c r="B44" s="41" t="s">
        <v>443</v>
      </c>
      <c r="C44" s="10" t="s">
        <v>444</v>
      </c>
      <c r="D44" s="5" t="s">
        <v>309</v>
      </c>
      <c r="E44" s="21"/>
      <c r="F44" s="22"/>
    </row>
    <row r="45" spans="1:6" ht="20.100000000000001" customHeight="1">
      <c r="B45" s="41">
        <v>13</v>
      </c>
      <c r="C45" s="10" t="s">
        <v>445</v>
      </c>
      <c r="D45" s="5" t="s">
        <v>310</v>
      </c>
      <c r="E45" s="21"/>
      <c r="F45" s="22"/>
    </row>
    <row r="46" spans="1:6" ht="20.100000000000001" customHeight="1">
      <c r="B46" s="41" t="s">
        <v>446</v>
      </c>
      <c r="C46" s="10" t="s">
        <v>447</v>
      </c>
      <c r="D46" s="5" t="s">
        <v>311</v>
      </c>
      <c r="E46" s="21">
        <v>500</v>
      </c>
      <c r="F46" s="22">
        <v>347</v>
      </c>
    </row>
    <row r="47" spans="1:6" ht="20.100000000000001" customHeight="1">
      <c r="B47" s="41" t="s">
        <v>448</v>
      </c>
      <c r="C47" s="10" t="s">
        <v>449</v>
      </c>
      <c r="D47" s="5" t="s">
        <v>312</v>
      </c>
      <c r="E47" s="21"/>
      <c r="F47" s="22"/>
    </row>
    <row r="48" spans="1:6" ht="25.5" customHeight="1">
      <c r="A48" s="26"/>
      <c r="B48" s="40">
        <v>14</v>
      </c>
      <c r="C48" s="10" t="s">
        <v>450</v>
      </c>
      <c r="D48" s="5" t="s">
        <v>313</v>
      </c>
      <c r="E48" s="21"/>
      <c r="F48" s="22"/>
    </row>
    <row r="49" spans="1:6" s="251" customFormat="1" ht="20.100000000000001" customHeight="1">
      <c r="A49" s="250"/>
      <c r="B49" s="1038">
        <v>20</v>
      </c>
      <c r="C49" s="248" t="s">
        <v>451</v>
      </c>
      <c r="D49" s="1035" t="s">
        <v>314</v>
      </c>
      <c r="E49" s="1033">
        <f>E51+E52+E53+E54+E55</f>
        <v>24178</v>
      </c>
      <c r="F49" s="1033">
        <f>F51+F52+F53+F54+F55</f>
        <v>24173</v>
      </c>
    </row>
    <row r="50" spans="1:6" s="251" customFormat="1" ht="20.100000000000001" customHeight="1">
      <c r="A50" s="250"/>
      <c r="B50" s="1038"/>
      <c r="C50" s="249" t="s">
        <v>452</v>
      </c>
      <c r="D50" s="1035"/>
      <c r="E50" s="1034"/>
      <c r="F50" s="1034"/>
    </row>
    <row r="51" spans="1:6" ht="20.100000000000001" customHeight="1">
      <c r="A51" s="26"/>
      <c r="B51" s="40">
        <v>204</v>
      </c>
      <c r="C51" s="10" t="s">
        <v>453</v>
      </c>
      <c r="D51" s="5" t="s">
        <v>315</v>
      </c>
      <c r="E51" s="21">
        <v>24178</v>
      </c>
      <c r="F51" s="22">
        <v>24173</v>
      </c>
    </row>
    <row r="52" spans="1:6" ht="20.100000000000001" customHeight="1">
      <c r="A52" s="26"/>
      <c r="B52" s="40">
        <v>205</v>
      </c>
      <c r="C52" s="10" t="s">
        <v>454</v>
      </c>
      <c r="D52" s="5" t="s">
        <v>316</v>
      </c>
      <c r="E52" s="21"/>
      <c r="F52" s="22"/>
    </row>
    <row r="53" spans="1:6" ht="25.5" customHeight="1">
      <c r="A53" s="26"/>
      <c r="B53" s="40" t="s">
        <v>455</v>
      </c>
      <c r="C53" s="10" t="s">
        <v>456</v>
      </c>
      <c r="D53" s="5" t="s">
        <v>317</v>
      </c>
      <c r="E53" s="21"/>
      <c r="F53" s="22"/>
    </row>
    <row r="54" spans="1:6" ht="25.5" customHeight="1">
      <c r="A54" s="26"/>
      <c r="B54" s="40" t="s">
        <v>457</v>
      </c>
      <c r="C54" s="10" t="s">
        <v>458</v>
      </c>
      <c r="D54" s="5" t="s">
        <v>318</v>
      </c>
      <c r="E54" s="21"/>
      <c r="F54" s="22"/>
    </row>
    <row r="55" spans="1:6" ht="20.100000000000001" customHeight="1">
      <c r="A55" s="26"/>
      <c r="B55" s="40">
        <v>206</v>
      </c>
      <c r="C55" s="10" t="s">
        <v>459</v>
      </c>
      <c r="D55" s="5" t="s">
        <v>319</v>
      </c>
      <c r="E55" s="21"/>
      <c r="F55" s="22"/>
    </row>
    <row r="56" spans="1:6" s="251" customFormat="1" ht="20.100000000000001" customHeight="1">
      <c r="A56" s="250"/>
      <c r="B56" s="1038" t="s">
        <v>460</v>
      </c>
      <c r="C56" s="248" t="s">
        <v>461</v>
      </c>
      <c r="D56" s="1035" t="s">
        <v>320</v>
      </c>
      <c r="E56" s="1033">
        <f>E58+E59+E60</f>
        <v>1974</v>
      </c>
      <c r="F56" s="1033">
        <f>F58+F59+F60</f>
        <v>276</v>
      </c>
    </row>
    <row r="57" spans="1:6" s="251" customFormat="1" ht="20.100000000000001" customHeight="1">
      <c r="A57" s="250"/>
      <c r="B57" s="1038"/>
      <c r="C57" s="249" t="s">
        <v>462</v>
      </c>
      <c r="D57" s="1035"/>
      <c r="E57" s="1034"/>
      <c r="F57" s="1034"/>
    </row>
    <row r="58" spans="1:6" ht="23.25" customHeight="1">
      <c r="B58" s="41" t="s">
        <v>463</v>
      </c>
      <c r="C58" s="10" t="s">
        <v>464</v>
      </c>
      <c r="D58" s="5" t="s">
        <v>321</v>
      </c>
      <c r="E58" s="21">
        <v>1974</v>
      </c>
      <c r="F58" s="22">
        <v>276</v>
      </c>
    </row>
    <row r="59" spans="1:6" ht="20.100000000000001" customHeight="1">
      <c r="B59" s="41">
        <v>223</v>
      </c>
      <c r="C59" s="10" t="s">
        <v>465</v>
      </c>
      <c r="D59" s="5" t="s">
        <v>322</v>
      </c>
      <c r="E59" s="21"/>
      <c r="F59" s="22"/>
    </row>
    <row r="60" spans="1:6" ht="25.5" customHeight="1">
      <c r="A60" s="26"/>
      <c r="B60" s="40">
        <v>224</v>
      </c>
      <c r="C60" s="10" t="s">
        <v>466</v>
      </c>
      <c r="D60" s="5" t="s">
        <v>323</v>
      </c>
      <c r="E60" s="21"/>
      <c r="F60" s="22"/>
    </row>
    <row r="61" spans="1:6" s="251" customFormat="1" ht="20.100000000000001" customHeight="1">
      <c r="A61" s="250"/>
      <c r="B61" s="1038">
        <v>23</v>
      </c>
      <c r="C61" s="248" t="s">
        <v>467</v>
      </c>
      <c r="D61" s="1035" t="s">
        <v>324</v>
      </c>
      <c r="E61" s="1033">
        <f>E65</f>
        <v>300</v>
      </c>
      <c r="F61" s="1033">
        <f>F65</f>
        <v>444</v>
      </c>
    </row>
    <row r="62" spans="1:6" s="251" customFormat="1" ht="20.100000000000001" customHeight="1">
      <c r="A62" s="250"/>
      <c r="B62" s="1038"/>
      <c r="C62" s="249" t="s">
        <v>468</v>
      </c>
      <c r="D62" s="1035"/>
      <c r="E62" s="1034"/>
      <c r="F62" s="1034"/>
    </row>
    <row r="63" spans="1:6" ht="25.5" customHeight="1">
      <c r="B63" s="41">
        <v>230</v>
      </c>
      <c r="C63" s="10" t="s">
        <v>469</v>
      </c>
      <c r="D63" s="5" t="s">
        <v>325</v>
      </c>
      <c r="E63" s="21"/>
      <c r="F63" s="22"/>
    </row>
    <row r="64" spans="1:6" ht="25.5" customHeight="1">
      <c r="B64" s="41">
        <v>231</v>
      </c>
      <c r="C64" s="10" t="s">
        <v>776</v>
      </c>
      <c r="D64" s="5" t="s">
        <v>326</v>
      </c>
      <c r="E64" s="21"/>
      <c r="F64" s="22"/>
    </row>
    <row r="65" spans="1:6" ht="20.100000000000001" customHeight="1">
      <c r="B65" s="41" t="s">
        <v>470</v>
      </c>
      <c r="C65" s="10" t="s">
        <v>471</v>
      </c>
      <c r="D65" s="5" t="s">
        <v>327</v>
      </c>
      <c r="E65" s="21">
        <v>300</v>
      </c>
      <c r="F65" s="22">
        <v>444</v>
      </c>
    </row>
    <row r="66" spans="1:6" ht="25.5" customHeight="1">
      <c r="B66" s="41" t="s">
        <v>472</v>
      </c>
      <c r="C66" s="10" t="s">
        <v>473</v>
      </c>
      <c r="D66" s="5" t="s">
        <v>328</v>
      </c>
      <c r="E66" s="21"/>
      <c r="F66" s="22"/>
    </row>
    <row r="67" spans="1:6" ht="25.5" customHeight="1">
      <c r="B67" s="41">
        <v>235</v>
      </c>
      <c r="C67" s="10" t="s">
        <v>474</v>
      </c>
      <c r="D67" s="5" t="s">
        <v>329</v>
      </c>
      <c r="E67" s="21"/>
      <c r="F67" s="22"/>
    </row>
    <row r="68" spans="1:6" ht="25.5" customHeight="1">
      <c r="B68" s="41" t="s">
        <v>475</v>
      </c>
      <c r="C68" s="10" t="s">
        <v>752</v>
      </c>
      <c r="D68" s="5" t="s">
        <v>330</v>
      </c>
      <c r="E68" s="21"/>
      <c r="F68" s="22"/>
    </row>
    <row r="69" spans="1:6" ht="25.5" customHeight="1">
      <c r="B69" s="41">
        <v>237</v>
      </c>
      <c r="C69" s="10" t="s">
        <v>476</v>
      </c>
      <c r="D69" s="5" t="s">
        <v>331</v>
      </c>
      <c r="E69" s="21"/>
      <c r="F69" s="22"/>
    </row>
    <row r="70" spans="1:6" ht="20.100000000000001" customHeight="1">
      <c r="B70" s="41" t="s">
        <v>477</v>
      </c>
      <c r="C70" s="10" t="s">
        <v>478</v>
      </c>
      <c r="D70" s="5" t="s">
        <v>332</v>
      </c>
      <c r="E70" s="21"/>
      <c r="F70" s="22"/>
    </row>
    <row r="71" spans="1:6" ht="20.100000000000001" customHeight="1">
      <c r="B71" s="41">
        <v>24</v>
      </c>
      <c r="C71" s="10" t="s">
        <v>479</v>
      </c>
      <c r="D71" s="5" t="s">
        <v>333</v>
      </c>
      <c r="E71" s="21">
        <v>19000</v>
      </c>
      <c r="F71" s="22">
        <v>19044</v>
      </c>
    </row>
    <row r="72" spans="1:6" ht="25.5" customHeight="1">
      <c r="B72" s="41" t="s">
        <v>480</v>
      </c>
      <c r="C72" s="10" t="s">
        <v>481</v>
      </c>
      <c r="D72" s="5" t="s">
        <v>334</v>
      </c>
      <c r="E72" s="21">
        <v>19000</v>
      </c>
      <c r="F72" s="22">
        <v>23479</v>
      </c>
    </row>
    <row r="73" spans="1:6" s="251" customFormat="1" ht="25.5" customHeight="1">
      <c r="B73" s="252"/>
      <c r="C73" s="253" t="s">
        <v>564</v>
      </c>
      <c r="D73" s="265" t="s">
        <v>335</v>
      </c>
      <c r="E73" s="240">
        <f>E7+E8+E39+E40</f>
        <v>116592</v>
      </c>
      <c r="F73" s="240">
        <f>F7+F8+F39+F40</f>
        <v>117647</v>
      </c>
    </row>
    <row r="74" spans="1:6" ht="20.100000000000001" customHeight="1">
      <c r="B74" s="41">
        <v>88</v>
      </c>
      <c r="C74" s="4" t="s">
        <v>482</v>
      </c>
      <c r="D74" s="5" t="s">
        <v>336</v>
      </c>
      <c r="E74" s="21">
        <v>24976</v>
      </c>
      <c r="F74" s="22">
        <v>24976</v>
      </c>
    </row>
    <row r="75" spans="1:6" ht="20.100000000000001" customHeight="1">
      <c r="A75" s="26"/>
      <c r="B75" s="42"/>
      <c r="C75" s="4" t="s">
        <v>36</v>
      </c>
      <c r="D75" s="11"/>
      <c r="E75" s="21"/>
      <c r="F75" s="22"/>
    </row>
    <row r="76" spans="1:6" s="251" customFormat="1" ht="20.100000000000001" customHeight="1">
      <c r="A76" s="250"/>
      <c r="B76" s="1038"/>
      <c r="C76" s="248" t="s">
        <v>483</v>
      </c>
      <c r="D76" s="1035" t="s">
        <v>133</v>
      </c>
      <c r="E76" s="1033">
        <f>E78+E79+E80+E81+E82-E83+E84+E87-E88</f>
        <v>52406</v>
      </c>
      <c r="F76" s="1033">
        <f>F78+F79+F80+F81+F82-F83+F84+F87-F88</f>
        <v>50976</v>
      </c>
    </row>
    <row r="77" spans="1:6" s="251" customFormat="1" ht="27.6" customHeight="1">
      <c r="A77" s="250"/>
      <c r="B77" s="1038"/>
      <c r="C77" s="249" t="s">
        <v>484</v>
      </c>
      <c r="D77" s="1035"/>
      <c r="E77" s="1034"/>
      <c r="F77" s="1034"/>
    </row>
    <row r="78" spans="1:6" ht="20.100000000000001" customHeight="1">
      <c r="A78" s="26"/>
      <c r="B78" s="40" t="s">
        <v>485</v>
      </c>
      <c r="C78" s="10" t="s">
        <v>486</v>
      </c>
      <c r="D78" s="5" t="s">
        <v>134</v>
      </c>
      <c r="E78" s="21">
        <v>17263</v>
      </c>
      <c r="F78" s="22">
        <v>17263</v>
      </c>
    </row>
    <row r="79" spans="1:6" ht="20.100000000000001" customHeight="1">
      <c r="B79" s="41">
        <v>31</v>
      </c>
      <c r="C79" s="10" t="s">
        <v>487</v>
      </c>
      <c r="D79" s="5" t="s">
        <v>135</v>
      </c>
      <c r="E79" s="21"/>
      <c r="F79" s="22"/>
    </row>
    <row r="80" spans="1:6" ht="20.100000000000001" customHeight="1">
      <c r="B80" s="41">
        <v>306</v>
      </c>
      <c r="C80" s="10" t="s">
        <v>488</v>
      </c>
      <c r="D80" s="5" t="s">
        <v>136</v>
      </c>
      <c r="E80" s="21"/>
      <c r="F80" s="22"/>
    </row>
    <row r="81" spans="1:6" ht="20.100000000000001" customHeight="1">
      <c r="B81" s="41">
        <v>32</v>
      </c>
      <c r="C81" s="10" t="s">
        <v>489</v>
      </c>
      <c r="D81" s="5" t="s">
        <v>137</v>
      </c>
      <c r="E81" s="21">
        <v>12102</v>
      </c>
      <c r="F81" s="22">
        <v>12102</v>
      </c>
    </row>
    <row r="82" spans="1:6" ht="60.75" customHeight="1">
      <c r="B82" s="41" t="s">
        <v>490</v>
      </c>
      <c r="C82" s="10" t="s">
        <v>770</v>
      </c>
      <c r="D82" s="5" t="s">
        <v>138</v>
      </c>
      <c r="E82" s="21"/>
      <c r="F82" s="22"/>
    </row>
    <row r="83" spans="1:6" ht="49.5" customHeight="1">
      <c r="B83" s="41" t="s">
        <v>491</v>
      </c>
      <c r="C83" s="10" t="s">
        <v>771</v>
      </c>
      <c r="D83" s="5" t="s">
        <v>139</v>
      </c>
      <c r="E83" s="21"/>
      <c r="F83" s="22"/>
    </row>
    <row r="84" spans="1:6" s="251" customFormat="1" ht="20.100000000000001" customHeight="1">
      <c r="B84" s="252">
        <v>34</v>
      </c>
      <c r="C84" s="253" t="s">
        <v>492</v>
      </c>
      <c r="D84" s="265" t="s">
        <v>140</v>
      </c>
      <c r="E84" s="240">
        <f>E85+E86</f>
        <v>41379</v>
      </c>
      <c r="F84" s="240">
        <f>F85+F86</f>
        <v>41106</v>
      </c>
    </row>
    <row r="85" spans="1:6" ht="20.100000000000001" customHeight="1">
      <c r="B85" s="41">
        <v>340</v>
      </c>
      <c r="C85" s="10" t="s">
        <v>150</v>
      </c>
      <c r="D85" s="5" t="s">
        <v>141</v>
      </c>
      <c r="E85" s="21">
        <v>41106</v>
      </c>
      <c r="F85" s="22">
        <v>41106</v>
      </c>
    </row>
    <row r="86" spans="1:6" ht="20.100000000000001" customHeight="1">
      <c r="B86" s="41">
        <v>341</v>
      </c>
      <c r="C86" s="10" t="s">
        <v>493</v>
      </c>
      <c r="D86" s="5" t="s">
        <v>142</v>
      </c>
      <c r="E86" s="21">
        <v>273</v>
      </c>
      <c r="F86" s="22"/>
    </row>
    <row r="87" spans="1:6" ht="20.100000000000001" customHeight="1">
      <c r="B87" s="41"/>
      <c r="C87" s="10" t="s">
        <v>494</v>
      </c>
      <c r="D87" s="5" t="s">
        <v>143</v>
      </c>
      <c r="E87" s="21"/>
      <c r="F87" s="22"/>
    </row>
    <row r="88" spans="1:6" s="251" customFormat="1" ht="20.100000000000001" customHeight="1">
      <c r="B88" s="252">
        <v>35</v>
      </c>
      <c r="C88" s="253" t="s">
        <v>495</v>
      </c>
      <c r="D88" s="265" t="s">
        <v>144</v>
      </c>
      <c r="E88" s="240">
        <f>E89+E90</f>
        <v>18338</v>
      </c>
      <c r="F88" s="240">
        <f>F89+F90</f>
        <v>19495</v>
      </c>
    </row>
    <row r="89" spans="1:6" ht="20.100000000000001" customHeight="1">
      <c r="B89" s="41">
        <v>350</v>
      </c>
      <c r="C89" s="10" t="s">
        <v>496</v>
      </c>
      <c r="D89" s="5" t="s">
        <v>145</v>
      </c>
      <c r="E89" s="21">
        <v>18338</v>
      </c>
      <c r="F89" s="22">
        <v>15302</v>
      </c>
    </row>
    <row r="90" spans="1:6" ht="20.100000000000001" customHeight="1">
      <c r="A90" s="26"/>
      <c r="B90" s="346">
        <v>351</v>
      </c>
      <c r="C90" s="347" t="s">
        <v>156</v>
      </c>
      <c r="D90" s="348" t="s">
        <v>146</v>
      </c>
      <c r="E90" s="349"/>
      <c r="F90" s="350">
        <v>4193</v>
      </c>
    </row>
    <row r="91" spans="1:6" s="251" customFormat="1" ht="22.5" customHeight="1">
      <c r="A91" s="250"/>
      <c r="B91" s="1038"/>
      <c r="C91" s="248" t="s">
        <v>497</v>
      </c>
      <c r="D91" s="1035" t="s">
        <v>147</v>
      </c>
      <c r="E91" s="1033">
        <f>E93+E107</f>
        <v>9800</v>
      </c>
      <c r="F91" s="1033">
        <f>F93+F107</f>
        <v>12424</v>
      </c>
    </row>
    <row r="92" spans="1:6" s="251" customFormat="1" ht="20.100000000000001" customHeight="1">
      <c r="A92" s="250"/>
      <c r="B92" s="1038"/>
      <c r="C92" s="249" t="s">
        <v>498</v>
      </c>
      <c r="D92" s="1035"/>
      <c r="E92" s="1034"/>
      <c r="F92" s="1034"/>
    </row>
    <row r="93" spans="1:6" s="251" customFormat="1" ht="20.100000000000001" customHeight="1">
      <c r="A93" s="250"/>
      <c r="B93" s="1038">
        <v>40</v>
      </c>
      <c r="C93" s="248" t="s">
        <v>499</v>
      </c>
      <c r="D93" s="1035" t="s">
        <v>148</v>
      </c>
      <c r="E93" s="1033">
        <f>E95+E96+E97</f>
        <v>9800</v>
      </c>
      <c r="F93" s="1033">
        <f>F95+F96+F97</f>
        <v>12424</v>
      </c>
    </row>
    <row r="94" spans="1:6" s="251" customFormat="1" ht="20.100000000000001" customHeight="1">
      <c r="A94" s="250"/>
      <c r="B94" s="1038"/>
      <c r="C94" s="249" t="s">
        <v>500</v>
      </c>
      <c r="D94" s="1035"/>
      <c r="E94" s="1034"/>
      <c r="F94" s="1034"/>
    </row>
    <row r="95" spans="1:6" ht="25.5" customHeight="1">
      <c r="A95" s="26"/>
      <c r="B95" s="40">
        <v>404</v>
      </c>
      <c r="C95" s="10" t="s">
        <v>501</v>
      </c>
      <c r="D95" s="5" t="s">
        <v>149</v>
      </c>
      <c r="E95" s="21">
        <v>9800</v>
      </c>
      <c r="F95" s="22">
        <v>12424</v>
      </c>
    </row>
    <row r="96" spans="1:6" ht="20.100000000000001" customHeight="1">
      <c r="A96" s="26"/>
      <c r="B96" s="40">
        <v>400</v>
      </c>
      <c r="C96" s="10" t="s">
        <v>502</v>
      </c>
      <c r="D96" s="5" t="s">
        <v>151</v>
      </c>
      <c r="E96" s="21"/>
      <c r="F96" s="22"/>
    </row>
    <row r="97" spans="1:6" ht="20.100000000000001" customHeight="1">
      <c r="A97" s="26"/>
      <c r="B97" s="40" t="s">
        <v>772</v>
      </c>
      <c r="C97" s="10" t="s">
        <v>503</v>
      </c>
      <c r="D97" s="5" t="s">
        <v>152</v>
      </c>
      <c r="E97" s="21"/>
      <c r="F97" s="22"/>
    </row>
    <row r="98" spans="1:6" s="251" customFormat="1" ht="20.100000000000001" customHeight="1">
      <c r="A98" s="250"/>
      <c r="B98" s="1038">
        <v>41</v>
      </c>
      <c r="C98" s="248" t="s">
        <v>504</v>
      </c>
      <c r="D98" s="1035" t="s">
        <v>153</v>
      </c>
      <c r="E98" s="1033"/>
      <c r="F98" s="1039"/>
    </row>
    <row r="99" spans="1:6" s="251" customFormat="1" ht="12.75" customHeight="1">
      <c r="A99" s="250"/>
      <c r="B99" s="1038"/>
      <c r="C99" s="249" t="s">
        <v>505</v>
      </c>
      <c r="D99" s="1035"/>
      <c r="E99" s="1034"/>
      <c r="F99" s="1040"/>
    </row>
    <row r="100" spans="1:6" ht="20.100000000000001" customHeight="1">
      <c r="B100" s="41">
        <v>410</v>
      </c>
      <c r="C100" s="10" t="s">
        <v>506</v>
      </c>
      <c r="D100" s="5" t="s">
        <v>154</v>
      </c>
      <c r="E100" s="21"/>
      <c r="F100" s="22"/>
    </row>
    <row r="101" spans="1:6" ht="36.75" customHeight="1">
      <c r="B101" s="41" t="s">
        <v>507</v>
      </c>
      <c r="C101" s="10" t="s">
        <v>508</v>
      </c>
      <c r="D101" s="5" t="s">
        <v>155</v>
      </c>
      <c r="E101" s="21"/>
      <c r="F101" s="22"/>
    </row>
    <row r="102" spans="1:6" ht="39" customHeight="1">
      <c r="B102" s="41" t="s">
        <v>507</v>
      </c>
      <c r="C102" s="10" t="s">
        <v>509</v>
      </c>
      <c r="D102" s="5" t="s">
        <v>157</v>
      </c>
      <c r="E102" s="21"/>
      <c r="F102" s="22"/>
    </row>
    <row r="103" spans="1:6" ht="25.5" customHeight="1">
      <c r="B103" s="41" t="s">
        <v>510</v>
      </c>
      <c r="C103" s="10" t="s">
        <v>511</v>
      </c>
      <c r="D103" s="5" t="s">
        <v>158</v>
      </c>
      <c r="E103" s="21"/>
      <c r="F103" s="22"/>
    </row>
    <row r="104" spans="1:6" ht="25.5" customHeight="1">
      <c r="B104" s="41" t="s">
        <v>512</v>
      </c>
      <c r="C104" s="10" t="s">
        <v>753</v>
      </c>
      <c r="D104" s="5" t="s">
        <v>159</v>
      </c>
      <c r="E104" s="21"/>
      <c r="F104" s="22"/>
    </row>
    <row r="105" spans="1:6" ht="20.100000000000001" customHeight="1">
      <c r="B105" s="41">
        <v>413</v>
      </c>
      <c r="C105" s="10" t="s">
        <v>513</v>
      </c>
      <c r="D105" s="5" t="s">
        <v>160</v>
      </c>
      <c r="E105" s="21"/>
      <c r="F105" s="22"/>
    </row>
    <row r="106" spans="1:6" ht="20.100000000000001" customHeight="1">
      <c r="B106" s="41">
        <v>419</v>
      </c>
      <c r="C106" s="10" t="s">
        <v>514</v>
      </c>
      <c r="D106" s="5" t="s">
        <v>161</v>
      </c>
      <c r="E106" s="21"/>
      <c r="F106" s="22"/>
    </row>
    <row r="107" spans="1:6" ht="24" customHeight="1">
      <c r="B107" s="41" t="s">
        <v>515</v>
      </c>
      <c r="C107" s="10" t="s">
        <v>516</v>
      </c>
      <c r="D107" s="5" t="s">
        <v>162</v>
      </c>
      <c r="E107" s="21"/>
      <c r="F107" s="22"/>
    </row>
    <row r="108" spans="1:6" ht="20.100000000000001" customHeight="1">
      <c r="B108" s="41">
        <v>498</v>
      </c>
      <c r="C108" s="4" t="s">
        <v>517</v>
      </c>
      <c r="D108" s="5" t="s">
        <v>163</v>
      </c>
      <c r="E108" s="21"/>
      <c r="F108" s="22">
        <v>140</v>
      </c>
    </row>
    <row r="109" spans="1:6" ht="24" customHeight="1">
      <c r="A109" s="26"/>
      <c r="B109" s="40" t="s">
        <v>518</v>
      </c>
      <c r="C109" s="4" t="s">
        <v>519</v>
      </c>
      <c r="D109" s="5" t="s">
        <v>164</v>
      </c>
      <c r="E109" s="21"/>
      <c r="F109" s="22"/>
    </row>
    <row r="110" spans="1:6" s="251" customFormat="1" ht="23.25" customHeight="1">
      <c r="A110" s="250"/>
      <c r="B110" s="1038"/>
      <c r="C110" s="248" t="s">
        <v>520</v>
      </c>
      <c r="D110" s="1035" t="s">
        <v>165</v>
      </c>
      <c r="E110" s="1033">
        <f>E112+E113+E122+E123+E131+E136+E137</f>
        <v>54386</v>
      </c>
      <c r="F110" s="1033">
        <f>F112+F113+F122+F123+F131+F136+F137</f>
        <v>54107</v>
      </c>
    </row>
    <row r="111" spans="1:6" s="251" customFormat="1" ht="14.25" customHeight="1">
      <c r="A111" s="250"/>
      <c r="B111" s="1038"/>
      <c r="C111" s="249" t="s">
        <v>521</v>
      </c>
      <c r="D111" s="1035"/>
      <c r="E111" s="1034"/>
      <c r="F111" s="1034"/>
    </row>
    <row r="112" spans="1:6" ht="20.100000000000001" customHeight="1">
      <c r="A112" s="26"/>
      <c r="B112" s="40">
        <v>467</v>
      </c>
      <c r="C112" s="10" t="s">
        <v>522</v>
      </c>
      <c r="D112" s="5" t="s">
        <v>166</v>
      </c>
      <c r="E112" s="21"/>
      <c r="F112" s="22"/>
    </row>
    <row r="113" spans="1:6" s="251" customFormat="1" ht="20.100000000000001" customHeight="1">
      <c r="A113" s="250"/>
      <c r="B113" s="1038" t="s">
        <v>523</v>
      </c>
      <c r="C113" s="248" t="s">
        <v>524</v>
      </c>
      <c r="D113" s="1035" t="s">
        <v>167</v>
      </c>
      <c r="E113" s="1033"/>
      <c r="F113" s="1039"/>
    </row>
    <row r="114" spans="1:6" s="251" customFormat="1" ht="15.75" customHeight="1">
      <c r="A114" s="250"/>
      <c r="B114" s="1038"/>
      <c r="C114" s="249" t="s">
        <v>525</v>
      </c>
      <c r="D114" s="1035"/>
      <c r="E114" s="1034"/>
      <c r="F114" s="1040"/>
    </row>
    <row r="115" spans="1:6" ht="25.5" customHeight="1">
      <c r="A115" s="26"/>
      <c r="B115" s="40" t="s">
        <v>526</v>
      </c>
      <c r="C115" s="10" t="s">
        <v>527</v>
      </c>
      <c r="D115" s="5" t="s">
        <v>168</v>
      </c>
      <c r="E115" s="21"/>
      <c r="F115" s="22"/>
    </row>
    <row r="116" spans="1:6" ht="25.5" customHeight="1">
      <c r="B116" s="41" t="s">
        <v>526</v>
      </c>
      <c r="C116" s="10" t="s">
        <v>528</v>
      </c>
      <c r="D116" s="5" t="s">
        <v>169</v>
      </c>
      <c r="E116" s="21"/>
      <c r="F116" s="22"/>
    </row>
    <row r="117" spans="1:6" ht="25.5" customHeight="1">
      <c r="B117" s="41" t="s">
        <v>529</v>
      </c>
      <c r="C117" s="10" t="s">
        <v>530</v>
      </c>
      <c r="D117" s="5" t="s">
        <v>170</v>
      </c>
      <c r="E117" s="21"/>
      <c r="F117" s="22"/>
    </row>
    <row r="118" spans="1:6" ht="24.75" customHeight="1">
      <c r="B118" s="41" t="s">
        <v>531</v>
      </c>
      <c r="C118" s="10" t="s">
        <v>532</v>
      </c>
      <c r="D118" s="5" t="s">
        <v>171</v>
      </c>
      <c r="E118" s="21"/>
      <c r="F118" s="22"/>
    </row>
    <row r="119" spans="1:6" ht="24.75" customHeight="1">
      <c r="B119" s="41" t="s">
        <v>533</v>
      </c>
      <c r="C119" s="10" t="s">
        <v>534</v>
      </c>
      <c r="D119" s="5" t="s">
        <v>172</v>
      </c>
      <c r="E119" s="21"/>
      <c r="F119" s="22"/>
    </row>
    <row r="120" spans="1:6" ht="20.100000000000001" customHeight="1">
      <c r="B120" s="41">
        <v>426</v>
      </c>
      <c r="C120" s="10" t="s">
        <v>535</v>
      </c>
      <c r="D120" s="5" t="s">
        <v>173</v>
      </c>
      <c r="E120" s="21"/>
      <c r="F120" s="22"/>
    </row>
    <row r="121" spans="1:6" ht="20.100000000000001" customHeight="1">
      <c r="B121" s="41">
        <v>428</v>
      </c>
      <c r="C121" s="10" t="s">
        <v>536</v>
      </c>
      <c r="D121" s="5" t="s">
        <v>174</v>
      </c>
      <c r="E121" s="21"/>
      <c r="F121" s="22"/>
    </row>
    <row r="122" spans="1:6" ht="20.100000000000001" customHeight="1">
      <c r="B122" s="41">
        <v>430</v>
      </c>
      <c r="C122" s="10" t="s">
        <v>537</v>
      </c>
      <c r="D122" s="5" t="s">
        <v>175</v>
      </c>
      <c r="E122" s="21">
        <v>1412</v>
      </c>
      <c r="F122" s="22">
        <v>933</v>
      </c>
    </row>
    <row r="123" spans="1:6" s="251" customFormat="1" ht="20.100000000000001" customHeight="1">
      <c r="A123" s="250"/>
      <c r="B123" s="1038" t="s">
        <v>538</v>
      </c>
      <c r="C123" s="248" t="s">
        <v>539</v>
      </c>
      <c r="D123" s="1035" t="s">
        <v>176</v>
      </c>
      <c r="E123" s="1033">
        <f>E127</f>
        <v>14596</v>
      </c>
      <c r="F123" s="1033">
        <f>F127</f>
        <v>15031</v>
      </c>
    </row>
    <row r="124" spans="1:6" s="251" customFormat="1" ht="15.75" customHeight="1">
      <c r="A124" s="250"/>
      <c r="B124" s="1038"/>
      <c r="C124" s="249" t="s">
        <v>540</v>
      </c>
      <c r="D124" s="1035"/>
      <c r="E124" s="1034"/>
      <c r="F124" s="1034"/>
    </row>
    <row r="125" spans="1:6" ht="24.75" customHeight="1">
      <c r="B125" s="41" t="s">
        <v>541</v>
      </c>
      <c r="C125" s="10" t="s">
        <v>542</v>
      </c>
      <c r="D125" s="5" t="s">
        <v>177</v>
      </c>
      <c r="E125" s="21"/>
      <c r="F125" s="22"/>
    </row>
    <row r="126" spans="1:6" ht="24.75" customHeight="1">
      <c r="B126" s="41" t="s">
        <v>543</v>
      </c>
      <c r="C126" s="10" t="s">
        <v>544</v>
      </c>
      <c r="D126" s="5" t="s">
        <v>178</v>
      </c>
      <c r="E126" s="21"/>
      <c r="F126" s="22"/>
    </row>
    <row r="127" spans="1:6" ht="20.100000000000001" customHeight="1">
      <c r="B127" s="41">
        <v>435</v>
      </c>
      <c r="C127" s="10" t="s">
        <v>545</v>
      </c>
      <c r="D127" s="5" t="s">
        <v>179</v>
      </c>
      <c r="E127" s="21">
        <v>14596</v>
      </c>
      <c r="F127" s="22">
        <v>15031</v>
      </c>
    </row>
    <row r="128" spans="1:6" ht="20.100000000000001" customHeight="1">
      <c r="B128" s="41">
        <v>436</v>
      </c>
      <c r="C128" s="10" t="s">
        <v>546</v>
      </c>
      <c r="D128" s="5" t="s">
        <v>180</v>
      </c>
      <c r="E128" s="21"/>
      <c r="F128" s="22"/>
    </row>
    <row r="129" spans="1:6" ht="20.100000000000001" customHeight="1">
      <c r="B129" s="41" t="s">
        <v>547</v>
      </c>
      <c r="C129" s="10" t="s">
        <v>548</v>
      </c>
      <c r="D129" s="5" t="s">
        <v>181</v>
      </c>
      <c r="E129" s="21"/>
      <c r="F129" s="22"/>
    </row>
    <row r="130" spans="1:6" ht="20.100000000000001" customHeight="1">
      <c r="B130" s="41" t="s">
        <v>547</v>
      </c>
      <c r="C130" s="10" t="s">
        <v>549</v>
      </c>
      <c r="D130" s="5" t="s">
        <v>182</v>
      </c>
      <c r="E130" s="21"/>
      <c r="F130" s="22"/>
    </row>
    <row r="131" spans="1:6" s="251" customFormat="1" ht="20.100000000000001" customHeight="1">
      <c r="A131" s="250"/>
      <c r="B131" s="1038" t="s">
        <v>550</v>
      </c>
      <c r="C131" s="248" t="s">
        <v>551</v>
      </c>
      <c r="D131" s="1035" t="s">
        <v>183</v>
      </c>
      <c r="E131" s="1033">
        <f>E133+E134+E135</f>
        <v>24378</v>
      </c>
      <c r="F131" s="1033">
        <f>F133+F134+F135</f>
        <v>19732</v>
      </c>
    </row>
    <row r="132" spans="1:6" s="251" customFormat="1" ht="15" customHeight="1">
      <c r="A132" s="250"/>
      <c r="B132" s="1038"/>
      <c r="C132" s="249" t="s">
        <v>552</v>
      </c>
      <c r="D132" s="1035"/>
      <c r="E132" s="1034"/>
      <c r="F132" s="1034"/>
    </row>
    <row r="133" spans="1:6" ht="20.100000000000001" customHeight="1">
      <c r="B133" s="41" t="s">
        <v>773</v>
      </c>
      <c r="C133" s="10" t="s">
        <v>553</v>
      </c>
      <c r="D133" s="5" t="s">
        <v>184</v>
      </c>
      <c r="E133" s="21">
        <v>20378</v>
      </c>
      <c r="F133" s="22">
        <v>15227</v>
      </c>
    </row>
    <row r="134" spans="1:6" ht="24.75" customHeight="1">
      <c r="B134" s="383" t="s">
        <v>554</v>
      </c>
      <c r="C134" s="347" t="s">
        <v>774</v>
      </c>
      <c r="D134" s="348" t="s">
        <v>185</v>
      </c>
      <c r="E134" s="58">
        <v>4000</v>
      </c>
      <c r="F134" s="362">
        <v>4505</v>
      </c>
    </row>
    <row r="135" spans="1:6" ht="20.100000000000001" customHeight="1">
      <c r="B135" s="41">
        <v>481</v>
      </c>
      <c r="C135" s="10" t="s">
        <v>555</v>
      </c>
      <c r="D135" s="5" t="s">
        <v>186</v>
      </c>
      <c r="E135" s="21"/>
      <c r="F135" s="22"/>
    </row>
    <row r="136" spans="1:6" ht="36.75" customHeight="1">
      <c r="B136" s="41">
        <v>427</v>
      </c>
      <c r="C136" s="10" t="s">
        <v>556</v>
      </c>
      <c r="D136" s="5" t="s">
        <v>187</v>
      </c>
      <c r="E136" s="21"/>
      <c r="F136" s="22"/>
    </row>
    <row r="137" spans="1:6" ht="33" customHeight="1">
      <c r="A137" s="26"/>
      <c r="B137" s="40" t="s">
        <v>557</v>
      </c>
      <c r="C137" s="10" t="s">
        <v>558</v>
      </c>
      <c r="D137" s="5" t="s">
        <v>188</v>
      </c>
      <c r="E137" s="21">
        <v>14000</v>
      </c>
      <c r="F137" s="22">
        <v>18411</v>
      </c>
    </row>
    <row r="138" spans="1:6" ht="20.100000000000001" customHeight="1">
      <c r="A138" s="26"/>
      <c r="B138" s="1045"/>
      <c r="C138" s="6" t="s">
        <v>559</v>
      </c>
      <c r="D138" s="1046" t="s">
        <v>189</v>
      </c>
      <c r="E138" s="1041"/>
      <c r="F138" s="1043"/>
    </row>
    <row r="139" spans="1:6" ht="23.25" customHeight="1">
      <c r="A139" s="26"/>
      <c r="B139" s="1045"/>
      <c r="C139" s="7" t="s">
        <v>560</v>
      </c>
      <c r="D139" s="1046"/>
      <c r="E139" s="1042"/>
      <c r="F139" s="1044"/>
    </row>
    <row r="140" spans="1:6" s="251" customFormat="1" ht="20.100000000000001" customHeight="1">
      <c r="A140" s="250"/>
      <c r="B140" s="1038"/>
      <c r="C140" s="248" t="s">
        <v>561</v>
      </c>
      <c r="D140" s="1035" t="s">
        <v>190</v>
      </c>
      <c r="E140" s="1033">
        <f>E76+E91+E108+E109+E110-E138</f>
        <v>116592</v>
      </c>
      <c r="F140" s="1033">
        <f>F76+F91+F108+F109+F110-F138</f>
        <v>117647</v>
      </c>
    </row>
    <row r="141" spans="1:6" s="251" customFormat="1" ht="12" customHeight="1">
      <c r="A141" s="250"/>
      <c r="B141" s="1038"/>
      <c r="C141" s="249" t="s">
        <v>562</v>
      </c>
      <c r="D141" s="1035"/>
      <c r="E141" s="1034"/>
      <c r="F141" s="1034"/>
    </row>
    <row r="142" spans="1:6" ht="20.100000000000001" customHeight="1" thickBot="1">
      <c r="A142" s="26"/>
      <c r="B142" s="43">
        <v>89</v>
      </c>
      <c r="C142" s="14" t="s">
        <v>563</v>
      </c>
      <c r="D142" s="15" t="s">
        <v>191</v>
      </c>
      <c r="E142" s="23">
        <v>24976</v>
      </c>
      <c r="F142" s="24">
        <v>24976</v>
      </c>
    </row>
  </sheetData>
  <mergeCells count="73">
    <mergeCell ref="B27:B28"/>
    <mergeCell ref="E10:E11"/>
    <mergeCell ref="F10:F11"/>
    <mergeCell ref="B40:B41"/>
    <mergeCell ref="D40:D41"/>
    <mergeCell ref="B8:B9"/>
    <mergeCell ref="D8:D9"/>
    <mergeCell ref="B10:B11"/>
    <mergeCell ref="D10:D11"/>
    <mergeCell ref="E8:E9"/>
    <mergeCell ref="F76:F77"/>
    <mergeCell ref="E91:E92"/>
    <mergeCell ref="F91:F92"/>
    <mergeCell ref="B93:B94"/>
    <mergeCell ref="D93:D94"/>
    <mergeCell ref="E93:E94"/>
    <mergeCell ref="F93:F94"/>
    <mergeCell ref="B76:B77"/>
    <mergeCell ref="D76:D77"/>
    <mergeCell ref="B91:B92"/>
    <mergeCell ref="D91:D92"/>
    <mergeCell ref="E76:E77"/>
    <mergeCell ref="B98:B99"/>
    <mergeCell ref="D98:D99"/>
    <mergeCell ref="B110:B111"/>
    <mergeCell ref="D110:D111"/>
    <mergeCell ref="B113:B114"/>
    <mergeCell ref="D113:D114"/>
    <mergeCell ref="B140:B141"/>
    <mergeCell ref="D140:D141"/>
    <mergeCell ref="B123:B124"/>
    <mergeCell ref="D123:D124"/>
    <mergeCell ref="B131:B132"/>
    <mergeCell ref="D131:D132"/>
    <mergeCell ref="B138:B139"/>
    <mergeCell ref="D138:D139"/>
    <mergeCell ref="E131:E132"/>
    <mergeCell ref="F131:F132"/>
    <mergeCell ref="E138:E139"/>
    <mergeCell ref="F138:F139"/>
    <mergeCell ref="E140:E141"/>
    <mergeCell ref="F140:F141"/>
    <mergeCell ref="E98:E99"/>
    <mergeCell ref="F98:F99"/>
    <mergeCell ref="E110:E111"/>
    <mergeCell ref="F110:F111"/>
    <mergeCell ref="E123:E124"/>
    <mergeCell ref="F123:F124"/>
    <mergeCell ref="E113:E114"/>
    <mergeCell ref="F113:F114"/>
    <mergeCell ref="E56:E57"/>
    <mergeCell ref="F56:F57"/>
    <mergeCell ref="B49:B50"/>
    <mergeCell ref="D49:D50"/>
    <mergeCell ref="B56:B57"/>
    <mergeCell ref="E49:E50"/>
    <mergeCell ref="F49:F50"/>
    <mergeCell ref="E61:E62"/>
    <mergeCell ref="F61:F62"/>
    <mergeCell ref="D56:D57"/>
    <mergeCell ref="B2:F2"/>
    <mergeCell ref="E27:E28"/>
    <mergeCell ref="F27:F28"/>
    <mergeCell ref="E40:E41"/>
    <mergeCell ref="F40:F41"/>
    <mergeCell ref="B17:B18"/>
    <mergeCell ref="D17:D18"/>
    <mergeCell ref="E17:E18"/>
    <mergeCell ref="F17:F18"/>
    <mergeCell ref="F8:F9"/>
    <mergeCell ref="B61:B62"/>
    <mergeCell ref="D61:D62"/>
    <mergeCell ref="D27:D2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2" manualBreakCount="2">
    <brk id="41" max="16383" man="1"/>
    <brk id="120" max="16383" man="1"/>
  </rowBreaks>
  <ignoredErrors>
    <ignoredError sqref="D7:D139 D140:D142 B7:B1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theme="0" tint="-0.14999847407452621"/>
  </sheetPr>
  <dimension ref="A1:H80"/>
  <sheetViews>
    <sheetView showGridLines="0" topLeftCell="A67" workbookViewId="0">
      <selection activeCell="F5" sqref="F5"/>
    </sheetView>
  </sheetViews>
  <sheetFormatPr defaultColWidth="9.140625" defaultRowHeight="12.75"/>
  <cols>
    <col min="1" max="1" width="3" style="61" customWidth="1"/>
    <col min="2" max="2" width="18.7109375" style="61" customWidth="1"/>
    <col min="3" max="3" width="69.7109375" style="61" customWidth="1"/>
    <col min="4" max="4" width="9.140625" style="61"/>
    <col min="5" max="6" width="15.7109375" style="61" customWidth="1"/>
    <col min="7" max="16384" width="9.140625" style="61"/>
  </cols>
  <sheetData>
    <row r="1" spans="1:8">
      <c r="F1" s="62" t="s">
        <v>701</v>
      </c>
      <c r="G1" s="63"/>
      <c r="H1" s="63"/>
    </row>
    <row r="2" spans="1:8" ht="20.25" customHeight="1">
      <c r="B2" s="1058" t="s">
        <v>566</v>
      </c>
      <c r="C2" s="1058"/>
      <c r="D2" s="1058"/>
      <c r="E2" s="1058"/>
      <c r="F2" s="1058"/>
    </row>
    <row r="3" spans="1:8" ht="18" customHeight="1">
      <c r="B3" s="1058" t="s">
        <v>888</v>
      </c>
      <c r="C3" s="1058"/>
      <c r="D3" s="1058"/>
      <c r="E3" s="1058"/>
      <c r="F3" s="1058"/>
    </row>
    <row r="4" spans="1:8" ht="13.5" thickBot="1">
      <c r="F4" s="60" t="s">
        <v>194</v>
      </c>
    </row>
    <row r="5" spans="1:8" ht="40.5" customHeight="1">
      <c r="A5" s="64"/>
      <c r="B5" s="65" t="s">
        <v>253</v>
      </c>
      <c r="C5" s="66" t="s">
        <v>254</v>
      </c>
      <c r="D5" s="66" t="s">
        <v>39</v>
      </c>
      <c r="E5" s="67" t="s">
        <v>890</v>
      </c>
      <c r="F5" s="68" t="s">
        <v>891</v>
      </c>
    </row>
    <row r="6" spans="1:8" ht="16.5" customHeight="1" thickBot="1">
      <c r="A6" s="64"/>
      <c r="B6" s="69">
        <v>1</v>
      </c>
      <c r="C6" s="70">
        <v>2</v>
      </c>
      <c r="D6" s="70">
        <v>3</v>
      </c>
      <c r="E6" s="70">
        <v>4</v>
      </c>
      <c r="F6" s="71">
        <v>5</v>
      </c>
    </row>
    <row r="7" spans="1:8" s="251" customFormat="1" ht="15.75" customHeight="1">
      <c r="A7" s="250"/>
      <c r="B7" s="1059"/>
      <c r="C7" s="72" t="s">
        <v>567</v>
      </c>
      <c r="D7" s="1061">
        <v>1001</v>
      </c>
      <c r="E7" s="1063">
        <f>E9+E12+E15+E16-E17+E18+E19</f>
        <v>220123</v>
      </c>
      <c r="F7" s="1063">
        <f>F9+F12+F15+F16-F17+F18+F19</f>
        <v>206921</v>
      </c>
    </row>
    <row r="8" spans="1:8" s="251" customFormat="1" ht="15.75" customHeight="1">
      <c r="A8" s="250"/>
      <c r="B8" s="1060"/>
      <c r="C8" s="72" t="s">
        <v>568</v>
      </c>
      <c r="D8" s="1062"/>
      <c r="E8" s="1034"/>
      <c r="F8" s="1034"/>
    </row>
    <row r="9" spans="1:8" s="251" customFormat="1" ht="20.100000000000001" customHeight="1">
      <c r="A9" s="250"/>
      <c r="B9" s="277">
        <v>60</v>
      </c>
      <c r="C9" s="78" t="s">
        <v>569</v>
      </c>
      <c r="D9" s="266">
        <v>1002</v>
      </c>
      <c r="E9" s="240">
        <f>E10</f>
        <v>87693</v>
      </c>
      <c r="F9" s="240">
        <f>F10</f>
        <v>90918</v>
      </c>
    </row>
    <row r="10" spans="1:8" ht="20.100000000000001" customHeight="1">
      <c r="A10" s="64"/>
      <c r="B10" s="73" t="s">
        <v>570</v>
      </c>
      <c r="C10" s="74" t="s">
        <v>571</v>
      </c>
      <c r="D10" s="75">
        <v>1003</v>
      </c>
      <c r="E10" s="76">
        <v>87693</v>
      </c>
      <c r="F10" s="77">
        <v>90918</v>
      </c>
    </row>
    <row r="11" spans="1:8" ht="20.100000000000001" customHeight="1">
      <c r="A11" s="64"/>
      <c r="B11" s="73" t="s">
        <v>572</v>
      </c>
      <c r="C11" s="74" t="s">
        <v>573</v>
      </c>
      <c r="D11" s="75">
        <v>1004</v>
      </c>
      <c r="E11" s="76"/>
      <c r="F11" s="77"/>
    </row>
    <row r="12" spans="1:8" s="251" customFormat="1" ht="20.100000000000001" customHeight="1">
      <c r="A12" s="250"/>
      <c r="B12" s="277">
        <v>61</v>
      </c>
      <c r="C12" s="78" t="s">
        <v>574</v>
      </c>
      <c r="D12" s="266">
        <v>1005</v>
      </c>
      <c r="E12" s="240">
        <f>E13+E14</f>
        <v>126726</v>
      </c>
      <c r="F12" s="240">
        <f>F13+F14</f>
        <v>110427</v>
      </c>
    </row>
    <row r="13" spans="1:8" ht="20.100000000000001" customHeight="1">
      <c r="A13" s="64"/>
      <c r="B13" s="73" t="s">
        <v>575</v>
      </c>
      <c r="C13" s="74" t="s">
        <v>576</v>
      </c>
      <c r="D13" s="75">
        <v>1006</v>
      </c>
      <c r="E13" s="76">
        <v>126726</v>
      </c>
      <c r="F13" s="77">
        <v>110427</v>
      </c>
    </row>
    <row r="14" spans="1:8" ht="20.100000000000001" customHeight="1">
      <c r="A14" s="64"/>
      <c r="B14" s="73" t="s">
        <v>577</v>
      </c>
      <c r="C14" s="74" t="s">
        <v>578</v>
      </c>
      <c r="D14" s="75">
        <v>1007</v>
      </c>
      <c r="E14" s="76"/>
      <c r="F14" s="77"/>
    </row>
    <row r="15" spans="1:8" ht="20.100000000000001" customHeight="1">
      <c r="A15" s="64"/>
      <c r="B15" s="73">
        <v>62</v>
      </c>
      <c r="C15" s="74" t="s">
        <v>579</v>
      </c>
      <c r="D15" s="75">
        <v>1008</v>
      </c>
      <c r="E15" s="76">
        <v>2560</v>
      </c>
      <c r="F15" s="77">
        <v>2560</v>
      </c>
    </row>
    <row r="16" spans="1:8" ht="27" customHeight="1">
      <c r="A16" s="64"/>
      <c r="B16" s="73">
        <v>630</v>
      </c>
      <c r="C16" s="74" t="s">
        <v>580</v>
      </c>
      <c r="D16" s="75">
        <v>1009</v>
      </c>
      <c r="E16" s="76"/>
      <c r="F16" s="77"/>
    </row>
    <row r="17" spans="1:7" ht="27.75" customHeight="1">
      <c r="A17" s="64"/>
      <c r="B17" s="73">
        <v>631</v>
      </c>
      <c r="C17" s="74" t="s">
        <v>581</v>
      </c>
      <c r="D17" s="75">
        <v>1010</v>
      </c>
      <c r="E17" s="76"/>
      <c r="F17" s="77"/>
    </row>
    <row r="18" spans="1:7" ht="20.100000000000001" customHeight="1">
      <c r="A18" s="64"/>
      <c r="B18" s="73" t="s">
        <v>582</v>
      </c>
      <c r="C18" s="74" t="s">
        <v>583</v>
      </c>
      <c r="D18" s="75">
        <v>1011</v>
      </c>
      <c r="E18" s="76">
        <v>3144</v>
      </c>
      <c r="F18" s="77">
        <v>3016</v>
      </c>
    </row>
    <row r="19" spans="1:7" ht="25.5" customHeight="1">
      <c r="A19" s="64"/>
      <c r="B19" s="73" t="s">
        <v>584</v>
      </c>
      <c r="C19" s="74" t="s">
        <v>585</v>
      </c>
      <c r="D19" s="75">
        <v>1012</v>
      </c>
      <c r="E19" s="76"/>
      <c r="F19" s="77"/>
    </row>
    <row r="20" spans="1:7" s="251" customFormat="1" ht="27.75" customHeight="1">
      <c r="A20" s="250"/>
      <c r="B20" s="277"/>
      <c r="C20" s="78" t="s">
        <v>586</v>
      </c>
      <c r="D20" s="266">
        <v>1013</v>
      </c>
      <c r="E20" s="240">
        <f>E21+E22+E23+E27+E28+E29+E30+E31</f>
        <v>220753</v>
      </c>
      <c r="F20" s="240">
        <f>F21+F22+F23+F27+F28+F29+F30+F31</f>
        <v>211975</v>
      </c>
    </row>
    <row r="21" spans="1:7" ht="20.100000000000001" customHeight="1">
      <c r="A21" s="64"/>
      <c r="B21" s="73">
        <v>50</v>
      </c>
      <c r="C21" s="74" t="s">
        <v>587</v>
      </c>
      <c r="D21" s="75">
        <v>1014</v>
      </c>
      <c r="E21" s="76">
        <v>73988</v>
      </c>
      <c r="F21" s="77">
        <v>73708</v>
      </c>
    </row>
    <row r="22" spans="1:7" ht="20.100000000000001" customHeight="1">
      <c r="A22" s="64"/>
      <c r="B22" s="73">
        <v>51</v>
      </c>
      <c r="C22" s="74" t="s">
        <v>588</v>
      </c>
      <c r="D22" s="75">
        <v>1015</v>
      </c>
      <c r="E22" s="76">
        <v>28880</v>
      </c>
      <c r="F22" s="77">
        <v>24992</v>
      </c>
    </row>
    <row r="23" spans="1:7" s="251" customFormat="1" ht="25.5" customHeight="1">
      <c r="A23" s="250"/>
      <c r="B23" s="384">
        <v>52</v>
      </c>
      <c r="C23" s="385" t="s">
        <v>589</v>
      </c>
      <c r="D23" s="386">
        <v>1016</v>
      </c>
      <c r="E23" s="351">
        <f>E24+E25+E26</f>
        <v>89797</v>
      </c>
      <c r="F23" s="351">
        <f>F24+F25+F26</f>
        <v>87633</v>
      </c>
    </row>
    <row r="24" spans="1:7" ht="20.100000000000001" customHeight="1">
      <c r="A24" s="64"/>
      <c r="B24" s="387">
        <v>520</v>
      </c>
      <c r="C24" s="388" t="s">
        <v>590</v>
      </c>
      <c r="D24" s="389">
        <v>1017</v>
      </c>
      <c r="E24" s="285">
        <v>69641</v>
      </c>
      <c r="F24" s="286">
        <v>68010</v>
      </c>
      <c r="G24" s="390"/>
    </row>
    <row r="25" spans="1:7" ht="20.100000000000001" customHeight="1">
      <c r="A25" s="64"/>
      <c r="B25" s="387">
        <v>521</v>
      </c>
      <c r="C25" s="388" t="s">
        <v>591</v>
      </c>
      <c r="D25" s="389">
        <v>1018</v>
      </c>
      <c r="E25" s="285">
        <v>10550</v>
      </c>
      <c r="F25" s="286">
        <v>10303</v>
      </c>
    </row>
    <row r="26" spans="1:7" ht="20.100000000000001" customHeight="1">
      <c r="A26" s="64"/>
      <c r="B26" s="73" t="s">
        <v>592</v>
      </c>
      <c r="C26" s="74" t="s">
        <v>593</v>
      </c>
      <c r="D26" s="75">
        <v>1019</v>
      </c>
      <c r="E26" s="76">
        <v>9606</v>
      </c>
      <c r="F26" s="77">
        <v>9320</v>
      </c>
    </row>
    <row r="27" spans="1:7" ht="20.100000000000001" customHeight="1">
      <c r="A27" s="64"/>
      <c r="B27" s="73">
        <v>540</v>
      </c>
      <c r="C27" s="74" t="s">
        <v>594</v>
      </c>
      <c r="D27" s="75">
        <v>1020</v>
      </c>
      <c r="E27" s="76">
        <v>6800</v>
      </c>
      <c r="F27" s="77">
        <v>6400</v>
      </c>
    </row>
    <row r="28" spans="1:7" ht="25.5" customHeight="1">
      <c r="A28" s="64"/>
      <c r="B28" s="73" t="s">
        <v>595</v>
      </c>
      <c r="C28" s="74" t="s">
        <v>596</v>
      </c>
      <c r="D28" s="75">
        <v>1021</v>
      </c>
      <c r="E28" s="76"/>
      <c r="F28" s="77"/>
    </row>
    <row r="29" spans="1:7" ht="20.100000000000001" customHeight="1">
      <c r="A29" s="64"/>
      <c r="B29" s="73">
        <v>53</v>
      </c>
      <c r="C29" s="74" t="s">
        <v>597</v>
      </c>
      <c r="D29" s="75">
        <v>1022</v>
      </c>
      <c r="E29" s="76">
        <v>10764</v>
      </c>
      <c r="F29" s="77">
        <v>10087</v>
      </c>
    </row>
    <row r="30" spans="1:7" ht="20.100000000000001" customHeight="1">
      <c r="A30" s="64"/>
      <c r="B30" s="73" t="s">
        <v>598</v>
      </c>
      <c r="C30" s="74" t="s">
        <v>599</v>
      </c>
      <c r="D30" s="75">
        <v>1023</v>
      </c>
      <c r="E30" s="76">
        <v>2100</v>
      </c>
      <c r="F30" s="77">
        <v>2100</v>
      </c>
    </row>
    <row r="31" spans="1:7" ht="20.100000000000001" customHeight="1">
      <c r="A31" s="64"/>
      <c r="B31" s="73">
        <v>55</v>
      </c>
      <c r="C31" s="74" t="s">
        <v>600</v>
      </c>
      <c r="D31" s="75">
        <v>1024</v>
      </c>
      <c r="E31" s="76">
        <v>8424</v>
      </c>
      <c r="F31" s="77">
        <v>7055</v>
      </c>
    </row>
    <row r="32" spans="1:7" s="251" customFormat="1" ht="20.100000000000001" customHeight="1">
      <c r="A32" s="250"/>
      <c r="B32" s="277"/>
      <c r="C32" s="78" t="s">
        <v>601</v>
      </c>
      <c r="D32" s="266">
        <v>1025</v>
      </c>
      <c r="E32" s="240"/>
      <c r="F32" s="278"/>
    </row>
    <row r="33" spans="1:6" s="251" customFormat="1" ht="20.100000000000001" customHeight="1">
      <c r="A33" s="250"/>
      <c r="B33" s="277"/>
      <c r="C33" s="78" t="s">
        <v>602</v>
      </c>
      <c r="D33" s="266">
        <v>1026</v>
      </c>
      <c r="E33" s="240">
        <f>E20-E7</f>
        <v>630</v>
      </c>
      <c r="F33" s="240">
        <f>F20-F7</f>
        <v>5054</v>
      </c>
    </row>
    <row r="34" spans="1:6" s="251" customFormat="1" ht="20.100000000000001" customHeight="1">
      <c r="A34" s="250"/>
      <c r="B34" s="1053"/>
      <c r="C34" s="79" t="s">
        <v>603</v>
      </c>
      <c r="D34" s="1054">
        <v>1027</v>
      </c>
      <c r="E34" s="1033">
        <f>E37</f>
        <v>1100</v>
      </c>
      <c r="F34" s="1033">
        <f>F37</f>
        <v>1180</v>
      </c>
    </row>
    <row r="35" spans="1:6" s="251" customFormat="1" ht="14.25" customHeight="1">
      <c r="A35" s="250"/>
      <c r="B35" s="1053"/>
      <c r="C35" s="80" t="s">
        <v>604</v>
      </c>
      <c r="D35" s="1054"/>
      <c r="E35" s="1034"/>
      <c r="F35" s="1034"/>
    </row>
    <row r="36" spans="1:6" ht="27" customHeight="1">
      <c r="A36" s="64"/>
      <c r="B36" s="73" t="s">
        <v>605</v>
      </c>
      <c r="C36" s="74" t="s">
        <v>606</v>
      </c>
      <c r="D36" s="75">
        <v>1028</v>
      </c>
      <c r="E36" s="76"/>
      <c r="F36" s="77"/>
    </row>
    <row r="37" spans="1:6" ht="23.25" customHeight="1">
      <c r="A37" s="64"/>
      <c r="B37" s="73">
        <v>662</v>
      </c>
      <c r="C37" s="74" t="s">
        <v>607</v>
      </c>
      <c r="D37" s="75">
        <v>1029</v>
      </c>
      <c r="E37" s="76">
        <v>1100</v>
      </c>
      <c r="F37" s="77">
        <v>1180</v>
      </c>
    </row>
    <row r="38" spans="1:6" ht="27" customHeight="1">
      <c r="A38" s="64"/>
      <c r="B38" s="73" t="s">
        <v>105</v>
      </c>
      <c r="C38" s="74" t="s">
        <v>608</v>
      </c>
      <c r="D38" s="75">
        <v>1030</v>
      </c>
      <c r="E38" s="76"/>
      <c r="F38" s="77"/>
    </row>
    <row r="39" spans="1:6" ht="20.100000000000001" customHeight="1">
      <c r="A39" s="64"/>
      <c r="B39" s="73" t="s">
        <v>609</v>
      </c>
      <c r="C39" s="74" t="s">
        <v>610</v>
      </c>
      <c r="D39" s="75">
        <v>1031</v>
      </c>
      <c r="E39" s="76"/>
      <c r="F39" s="77"/>
    </row>
    <row r="40" spans="1:6" s="251" customFormat="1" ht="20.100000000000001" customHeight="1">
      <c r="A40" s="250"/>
      <c r="B40" s="1053"/>
      <c r="C40" s="79" t="s">
        <v>611</v>
      </c>
      <c r="D40" s="1054">
        <v>1032</v>
      </c>
      <c r="E40" s="1033">
        <f>E43</f>
        <v>2</v>
      </c>
      <c r="F40" s="1033">
        <f>F43</f>
        <v>0</v>
      </c>
    </row>
    <row r="41" spans="1:6" s="251" customFormat="1" ht="20.100000000000001" customHeight="1">
      <c r="A41" s="250"/>
      <c r="B41" s="1053"/>
      <c r="C41" s="80" t="s">
        <v>612</v>
      </c>
      <c r="D41" s="1054"/>
      <c r="E41" s="1034"/>
      <c r="F41" s="1034"/>
    </row>
    <row r="42" spans="1:6" ht="27.75" customHeight="1">
      <c r="A42" s="64"/>
      <c r="B42" s="73" t="s">
        <v>613</v>
      </c>
      <c r="C42" s="74" t="s">
        <v>614</v>
      </c>
      <c r="D42" s="75">
        <v>1033</v>
      </c>
      <c r="E42" s="76"/>
      <c r="F42" s="77"/>
    </row>
    <row r="43" spans="1:6" ht="20.100000000000001" customHeight="1">
      <c r="A43" s="64"/>
      <c r="B43" s="73">
        <v>562</v>
      </c>
      <c r="C43" s="74" t="s">
        <v>615</v>
      </c>
      <c r="D43" s="75">
        <v>1034</v>
      </c>
      <c r="E43" s="76">
        <v>2</v>
      </c>
      <c r="F43" s="77">
        <v>0</v>
      </c>
    </row>
    <row r="44" spans="1:6" ht="27" customHeight="1">
      <c r="A44" s="64"/>
      <c r="B44" s="73" t="s">
        <v>130</v>
      </c>
      <c r="C44" s="74" t="s">
        <v>616</v>
      </c>
      <c r="D44" s="75">
        <v>1035</v>
      </c>
      <c r="E44" s="76"/>
      <c r="F44" s="77"/>
    </row>
    <row r="45" spans="1:6" ht="20.100000000000001" customHeight="1">
      <c r="A45" s="64"/>
      <c r="B45" s="73" t="s">
        <v>617</v>
      </c>
      <c r="C45" s="74" t="s">
        <v>618</v>
      </c>
      <c r="D45" s="75">
        <v>1036</v>
      </c>
      <c r="E45" s="76"/>
      <c r="F45" s="77"/>
    </row>
    <row r="46" spans="1:6" s="251" customFormat="1" ht="20.100000000000001" customHeight="1">
      <c r="A46" s="250"/>
      <c r="B46" s="277"/>
      <c r="C46" s="78" t="s">
        <v>619</v>
      </c>
      <c r="D46" s="266">
        <v>1037</v>
      </c>
      <c r="E46" s="240">
        <f>E34-E40</f>
        <v>1098</v>
      </c>
      <c r="F46" s="240">
        <f>F34-F40</f>
        <v>1180</v>
      </c>
    </row>
    <row r="47" spans="1:6" s="251" customFormat="1" ht="20.100000000000001" customHeight="1">
      <c r="A47" s="250"/>
      <c r="B47" s="277"/>
      <c r="C47" s="78" t="s">
        <v>620</v>
      </c>
      <c r="D47" s="266">
        <v>1038</v>
      </c>
      <c r="E47" s="240"/>
      <c r="F47" s="278"/>
    </row>
    <row r="48" spans="1:6" ht="34.5" customHeight="1">
      <c r="A48" s="64"/>
      <c r="B48" s="73" t="s">
        <v>621</v>
      </c>
      <c r="C48" s="78" t="s">
        <v>622</v>
      </c>
      <c r="D48" s="75">
        <v>1039</v>
      </c>
      <c r="E48" s="76">
        <v>1200</v>
      </c>
      <c r="F48" s="77">
        <v>1024</v>
      </c>
    </row>
    <row r="49" spans="1:6" ht="35.25" customHeight="1">
      <c r="A49" s="64"/>
      <c r="B49" s="73" t="s">
        <v>623</v>
      </c>
      <c r="C49" s="78" t="s">
        <v>624</v>
      </c>
      <c r="D49" s="75">
        <v>1040</v>
      </c>
      <c r="E49" s="76">
        <v>1000</v>
      </c>
      <c r="F49" s="77">
        <v>1000</v>
      </c>
    </row>
    <row r="50" spans="1:6" s="251" customFormat="1" ht="20.100000000000001" customHeight="1">
      <c r="A50" s="250"/>
      <c r="B50" s="277">
        <v>67</v>
      </c>
      <c r="C50" s="78" t="s">
        <v>625</v>
      </c>
      <c r="D50" s="266">
        <v>1041</v>
      </c>
      <c r="E50" s="240">
        <v>155</v>
      </c>
      <c r="F50" s="278">
        <v>498</v>
      </c>
    </row>
    <row r="51" spans="1:6" s="251" customFormat="1" ht="20.100000000000001" customHeight="1">
      <c r="A51" s="250"/>
      <c r="B51" s="277">
        <v>57</v>
      </c>
      <c r="C51" s="78" t="s">
        <v>626</v>
      </c>
      <c r="D51" s="266">
        <v>1042</v>
      </c>
      <c r="E51" s="240">
        <v>550</v>
      </c>
      <c r="F51" s="278">
        <v>151</v>
      </c>
    </row>
    <row r="52" spans="1:6" s="251" customFormat="1" ht="20.100000000000001" customHeight="1">
      <c r="A52" s="250"/>
      <c r="B52" s="1053"/>
      <c r="C52" s="79" t="s">
        <v>627</v>
      </c>
      <c r="D52" s="1054">
        <v>1043</v>
      </c>
      <c r="E52" s="1033">
        <f>E7+E34+E48+E50</f>
        <v>222578</v>
      </c>
      <c r="F52" s="1033">
        <f>F7+F34+F48+F50</f>
        <v>209623</v>
      </c>
    </row>
    <row r="53" spans="1:6" s="251" customFormat="1" ht="12" customHeight="1">
      <c r="A53" s="250"/>
      <c r="B53" s="1053"/>
      <c r="C53" s="80" t="s">
        <v>628</v>
      </c>
      <c r="D53" s="1054"/>
      <c r="E53" s="1034"/>
      <c r="F53" s="1034"/>
    </row>
    <row r="54" spans="1:6" s="251" customFormat="1" ht="20.100000000000001" customHeight="1">
      <c r="A54" s="250"/>
      <c r="B54" s="1053"/>
      <c r="C54" s="391" t="s">
        <v>629</v>
      </c>
      <c r="D54" s="1055">
        <v>1044</v>
      </c>
      <c r="E54" s="1047">
        <f>E20+E40+E49+E51</f>
        <v>222305</v>
      </c>
      <c r="F54" s="1047">
        <f>F20+F40+F49+F51</f>
        <v>213126</v>
      </c>
    </row>
    <row r="55" spans="1:6" s="251" customFormat="1" ht="13.5" customHeight="1">
      <c r="A55" s="250"/>
      <c r="B55" s="1053"/>
      <c r="C55" s="392" t="s">
        <v>630</v>
      </c>
      <c r="D55" s="1055"/>
      <c r="E55" s="1048"/>
      <c r="F55" s="1048"/>
    </row>
    <row r="56" spans="1:6" s="251" customFormat="1" ht="27.75" customHeight="1">
      <c r="A56" s="250"/>
      <c r="B56" s="379"/>
      <c r="C56" s="78" t="s">
        <v>631</v>
      </c>
      <c r="D56" s="380">
        <v>1045</v>
      </c>
      <c r="E56" s="378">
        <f>E52-E54</f>
        <v>273</v>
      </c>
      <c r="F56" s="278"/>
    </row>
    <row r="57" spans="1:6" s="251" customFormat="1" ht="33.75" customHeight="1">
      <c r="A57" s="250"/>
      <c r="B57" s="379"/>
      <c r="C57" s="385" t="s">
        <v>632</v>
      </c>
      <c r="D57" s="386">
        <v>1046</v>
      </c>
      <c r="E57" s="351"/>
      <c r="F57" s="393">
        <f>F54-F52</f>
        <v>3503</v>
      </c>
    </row>
    <row r="58" spans="1:6" ht="41.25" customHeight="1">
      <c r="A58" s="64"/>
      <c r="B58" s="73" t="s">
        <v>131</v>
      </c>
      <c r="C58" s="78" t="s">
        <v>633</v>
      </c>
      <c r="D58" s="75">
        <v>1047</v>
      </c>
      <c r="E58" s="76"/>
      <c r="F58" s="77">
        <v>4</v>
      </c>
    </row>
    <row r="59" spans="1:6" ht="45" customHeight="1">
      <c r="A59" s="64"/>
      <c r="B59" s="73" t="s">
        <v>634</v>
      </c>
      <c r="C59" s="78" t="s">
        <v>635</v>
      </c>
      <c r="D59" s="75">
        <v>1048</v>
      </c>
      <c r="E59" s="76"/>
      <c r="F59" s="77">
        <v>6</v>
      </c>
    </row>
    <row r="60" spans="1:6" ht="20.100000000000001" customHeight="1">
      <c r="A60" s="64"/>
      <c r="B60" s="1056"/>
      <c r="C60" s="79" t="s">
        <v>636</v>
      </c>
      <c r="D60" s="1057">
        <v>1049</v>
      </c>
      <c r="E60" s="1049">
        <f>E56</f>
        <v>273</v>
      </c>
      <c r="F60" s="1051"/>
    </row>
    <row r="61" spans="1:6" ht="12.75" customHeight="1">
      <c r="A61" s="64"/>
      <c r="B61" s="1056"/>
      <c r="C61" s="80" t="s">
        <v>865</v>
      </c>
      <c r="D61" s="1057"/>
      <c r="E61" s="1050"/>
      <c r="F61" s="1052"/>
    </row>
    <row r="62" spans="1:6" ht="20.100000000000001" customHeight="1">
      <c r="A62" s="64"/>
      <c r="B62" s="1056"/>
      <c r="C62" s="391" t="s">
        <v>637</v>
      </c>
      <c r="D62" s="1068">
        <v>1050</v>
      </c>
      <c r="E62" s="1066"/>
      <c r="F62" s="1064">
        <f>F57+F59-F58</f>
        <v>3505</v>
      </c>
    </row>
    <row r="63" spans="1:6" ht="14.25" customHeight="1">
      <c r="A63" s="64"/>
      <c r="B63" s="1056"/>
      <c r="C63" s="392" t="s">
        <v>638</v>
      </c>
      <c r="D63" s="1068"/>
      <c r="E63" s="1067"/>
      <c r="F63" s="1065"/>
    </row>
    <row r="64" spans="1:6" ht="20.100000000000001" customHeight="1">
      <c r="A64" s="64"/>
      <c r="B64" s="381"/>
      <c r="C64" s="78" t="s">
        <v>639</v>
      </c>
      <c r="D64" s="382"/>
      <c r="E64" s="76"/>
      <c r="F64" s="77"/>
    </row>
    <row r="65" spans="1:6" ht="20.100000000000001" customHeight="1">
      <c r="A65" s="64"/>
      <c r="B65" s="381">
        <v>721</v>
      </c>
      <c r="C65" s="74" t="s">
        <v>640</v>
      </c>
      <c r="D65" s="382">
        <v>1051</v>
      </c>
      <c r="E65" s="76"/>
      <c r="F65" s="77">
        <v>688</v>
      </c>
    </row>
    <row r="66" spans="1:6" ht="20.100000000000001" customHeight="1">
      <c r="A66" s="64"/>
      <c r="B66" s="381" t="s">
        <v>655</v>
      </c>
      <c r="C66" s="74" t="s">
        <v>641</v>
      </c>
      <c r="D66" s="382">
        <v>1052</v>
      </c>
      <c r="E66" s="76"/>
      <c r="F66" s="77"/>
    </row>
    <row r="67" spans="1:6" ht="20.100000000000001" customHeight="1">
      <c r="A67" s="64"/>
      <c r="B67" s="381" t="s">
        <v>656</v>
      </c>
      <c r="C67" s="74" t="s">
        <v>642</v>
      </c>
      <c r="D67" s="382">
        <v>1053</v>
      </c>
      <c r="E67" s="76"/>
      <c r="F67" s="77"/>
    </row>
    <row r="68" spans="1:6" ht="20.100000000000001" customHeight="1">
      <c r="A68" s="64"/>
      <c r="B68" s="381">
        <v>723</v>
      </c>
      <c r="C68" s="78" t="s">
        <v>643</v>
      </c>
      <c r="D68" s="382">
        <v>1054</v>
      </c>
      <c r="E68" s="76"/>
      <c r="F68" s="77"/>
    </row>
    <row r="69" spans="1:6" s="251" customFormat="1" ht="20.100000000000001" customHeight="1">
      <c r="A69" s="250"/>
      <c r="B69" s="1053"/>
      <c r="C69" s="79" t="s">
        <v>644</v>
      </c>
      <c r="D69" s="1054">
        <v>1055</v>
      </c>
      <c r="E69" s="1033">
        <f>E60</f>
        <v>273</v>
      </c>
      <c r="F69" s="1039"/>
    </row>
    <row r="70" spans="1:6" s="251" customFormat="1" ht="14.25" customHeight="1">
      <c r="A70" s="250"/>
      <c r="B70" s="1053"/>
      <c r="C70" s="80" t="s">
        <v>645</v>
      </c>
      <c r="D70" s="1054"/>
      <c r="E70" s="1034"/>
      <c r="F70" s="1040"/>
    </row>
    <row r="71" spans="1:6" s="251" customFormat="1" ht="20.100000000000001" customHeight="1">
      <c r="A71" s="250"/>
      <c r="B71" s="1053"/>
      <c r="C71" s="391" t="s">
        <v>646</v>
      </c>
      <c r="D71" s="1055">
        <v>1056</v>
      </c>
      <c r="E71" s="1047"/>
      <c r="F71" s="1064">
        <f>F62+F65</f>
        <v>4193</v>
      </c>
    </row>
    <row r="72" spans="1:6" s="251" customFormat="1" ht="14.25" customHeight="1">
      <c r="A72" s="250"/>
      <c r="B72" s="1053"/>
      <c r="C72" s="392" t="s">
        <v>647</v>
      </c>
      <c r="D72" s="1055"/>
      <c r="E72" s="1048"/>
      <c r="F72" s="1065"/>
    </row>
    <row r="73" spans="1:6" ht="20.100000000000001" customHeight="1">
      <c r="A73" s="64"/>
      <c r="B73" s="73"/>
      <c r="C73" s="74" t="s">
        <v>648</v>
      </c>
      <c r="D73" s="75">
        <v>1057</v>
      </c>
      <c r="E73" s="76"/>
      <c r="F73" s="77"/>
    </row>
    <row r="74" spans="1:6" ht="20.100000000000001" customHeight="1">
      <c r="A74" s="64"/>
      <c r="B74" s="73"/>
      <c r="C74" s="74" t="s">
        <v>779</v>
      </c>
      <c r="D74" s="75">
        <v>1058</v>
      </c>
      <c r="E74" s="76"/>
      <c r="F74" s="77"/>
    </row>
    <row r="75" spans="1:6" ht="20.100000000000001" customHeight="1">
      <c r="A75" s="64"/>
      <c r="B75" s="73"/>
      <c r="C75" s="74" t="s">
        <v>649</v>
      </c>
      <c r="D75" s="75">
        <v>1059</v>
      </c>
      <c r="E75" s="76"/>
      <c r="F75" s="77"/>
    </row>
    <row r="76" spans="1:6" ht="20.100000000000001" customHeight="1">
      <c r="A76" s="64"/>
      <c r="B76" s="73"/>
      <c r="C76" s="74" t="s">
        <v>650</v>
      </c>
      <c r="D76" s="75">
        <v>1060</v>
      </c>
      <c r="E76" s="76"/>
      <c r="F76" s="77"/>
    </row>
    <row r="77" spans="1:6" ht="20.100000000000001" customHeight="1">
      <c r="A77" s="64"/>
      <c r="B77" s="73"/>
      <c r="C77" s="74" t="s">
        <v>651</v>
      </c>
      <c r="D77" s="75"/>
      <c r="E77" s="76"/>
      <c r="F77" s="77"/>
    </row>
    <row r="78" spans="1:6" ht="20.100000000000001" customHeight="1">
      <c r="A78" s="64"/>
      <c r="B78" s="73"/>
      <c r="C78" s="74" t="s">
        <v>652</v>
      </c>
      <c r="D78" s="75">
        <v>1061</v>
      </c>
      <c r="E78" s="76"/>
      <c r="F78" s="77"/>
    </row>
    <row r="79" spans="1:6" ht="20.100000000000001" customHeight="1" thickBot="1">
      <c r="A79" s="64"/>
      <c r="B79" s="81"/>
      <c r="C79" s="82" t="s">
        <v>653</v>
      </c>
      <c r="D79" s="83">
        <v>1062</v>
      </c>
      <c r="E79" s="84"/>
      <c r="F79" s="85"/>
    </row>
    <row r="80" spans="1:6">
      <c r="B80" s="86"/>
    </row>
  </sheetData>
  <mergeCells count="38">
    <mergeCell ref="E40:E41"/>
    <mergeCell ref="F40:F41"/>
    <mergeCell ref="B40:B41"/>
    <mergeCell ref="D40:D41"/>
    <mergeCell ref="B52:B53"/>
    <mergeCell ref="D52:D53"/>
    <mergeCell ref="E52:E53"/>
    <mergeCell ref="F52:F53"/>
    <mergeCell ref="E71:E72"/>
    <mergeCell ref="F71:F72"/>
    <mergeCell ref="E62:E63"/>
    <mergeCell ref="F62:F63"/>
    <mergeCell ref="B62:B63"/>
    <mergeCell ref="D62:D63"/>
    <mergeCell ref="E69:E70"/>
    <mergeCell ref="F69:F70"/>
    <mergeCell ref="B71:B72"/>
    <mergeCell ref="D71:D72"/>
    <mergeCell ref="B2:F2"/>
    <mergeCell ref="B3:F3"/>
    <mergeCell ref="E34:E35"/>
    <mergeCell ref="F34:F35"/>
    <mergeCell ref="B7:B8"/>
    <mergeCell ref="D7:D8"/>
    <mergeCell ref="F7:F8"/>
    <mergeCell ref="B34:B35"/>
    <mergeCell ref="D34:D35"/>
    <mergeCell ref="E7:E8"/>
    <mergeCell ref="E54:E55"/>
    <mergeCell ref="F54:F55"/>
    <mergeCell ref="E60:E61"/>
    <mergeCell ref="F60:F61"/>
    <mergeCell ref="B69:B70"/>
    <mergeCell ref="D69:D70"/>
    <mergeCell ref="B54:B55"/>
    <mergeCell ref="D54:D55"/>
    <mergeCell ref="B60:B61"/>
    <mergeCell ref="D60:D61"/>
  </mergeCells>
  <pageMargins left="0.31496062992125984" right="0.31496062992125984" top="0.74803149606299213" bottom="0.74803149606299213" header="0.31496062992125984" footer="0.31496062992125984"/>
  <pageSetup paperSize="9" scale="75" orientation="portrait" r:id="rId1"/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D67"/>
  <sheetViews>
    <sheetView showGridLines="0" topLeftCell="A49" workbookViewId="0">
      <selection activeCell="A87" sqref="A87"/>
    </sheetView>
  </sheetViews>
  <sheetFormatPr defaultColWidth="9.140625" defaultRowHeight="12.75"/>
  <cols>
    <col min="1" max="1" width="59.5703125" style="61" customWidth="1"/>
    <col min="2" max="2" width="12.5703125" style="61" customWidth="1"/>
    <col min="3" max="4" width="17.85546875" style="61" customWidth="1"/>
    <col min="5" max="16384" width="9.140625" style="61"/>
  </cols>
  <sheetData>
    <row r="1" spans="1:4">
      <c r="D1" s="62" t="s">
        <v>344</v>
      </c>
    </row>
    <row r="2" spans="1:4" ht="21.75" customHeight="1">
      <c r="A2" s="1069" t="s">
        <v>42</v>
      </c>
      <c r="B2" s="1069"/>
      <c r="C2" s="1069"/>
      <c r="D2" s="1069"/>
    </row>
    <row r="3" spans="1:4" ht="14.25" customHeight="1">
      <c r="A3" s="1070" t="s">
        <v>872</v>
      </c>
      <c r="B3" s="1070"/>
      <c r="C3" s="1070"/>
      <c r="D3" s="1070"/>
    </row>
    <row r="4" spans="1:4" ht="13.5" thickBot="1">
      <c r="D4" s="87" t="s">
        <v>194</v>
      </c>
    </row>
    <row r="5" spans="1:4" ht="39" customHeight="1">
      <c r="A5" s="88" t="s">
        <v>657</v>
      </c>
      <c r="B5" s="66" t="s">
        <v>39</v>
      </c>
      <c r="C5" s="67" t="s">
        <v>892</v>
      </c>
      <c r="D5" s="89" t="s">
        <v>891</v>
      </c>
    </row>
    <row r="6" spans="1:4" ht="13.5" thickBot="1">
      <c r="A6" s="81">
        <v>1</v>
      </c>
      <c r="B6" s="70">
        <v>2</v>
      </c>
      <c r="C6" s="90">
        <v>3</v>
      </c>
      <c r="D6" s="91">
        <v>4</v>
      </c>
    </row>
    <row r="7" spans="1:4" s="96" customFormat="1" ht="20.100000000000001" customHeight="1">
      <c r="A7" s="92" t="s">
        <v>658</v>
      </c>
      <c r="B7" s="93"/>
      <c r="C7" s="94"/>
      <c r="D7" s="95"/>
    </row>
    <row r="8" spans="1:4" s="96" customFormat="1" ht="20.100000000000001" customHeight="1">
      <c r="A8" s="97" t="s">
        <v>659</v>
      </c>
      <c r="B8" s="181">
        <v>3001</v>
      </c>
      <c r="C8" s="683">
        <f>C9+C10+C11+C12</f>
        <v>234000</v>
      </c>
      <c r="D8" s="683">
        <f>D9+D10+D11+D12</f>
        <v>233444</v>
      </c>
    </row>
    <row r="9" spans="1:4" s="96" customFormat="1" ht="20.100000000000001" customHeight="1">
      <c r="A9" s="99" t="s">
        <v>660</v>
      </c>
      <c r="B9" s="100">
        <v>3002</v>
      </c>
      <c r="C9" s="684">
        <v>227800</v>
      </c>
      <c r="D9" s="685">
        <f>223244+1000+1000</f>
        <v>225244</v>
      </c>
    </row>
    <row r="10" spans="1:4" s="96" customFormat="1" ht="20.100000000000001" customHeight="1">
      <c r="A10" s="99" t="s">
        <v>661</v>
      </c>
      <c r="B10" s="100">
        <v>3003</v>
      </c>
      <c r="C10" s="684"/>
      <c r="D10" s="685"/>
    </row>
    <row r="11" spans="1:4" s="96" customFormat="1" ht="20.100000000000001" customHeight="1">
      <c r="A11" s="99" t="s">
        <v>662</v>
      </c>
      <c r="B11" s="100">
        <v>3004</v>
      </c>
      <c r="C11" s="684">
        <v>200</v>
      </c>
      <c r="D11" s="685">
        <v>200</v>
      </c>
    </row>
    <row r="12" spans="1:4" s="96" customFormat="1" ht="20.100000000000001" customHeight="1">
      <c r="A12" s="99" t="s">
        <v>756</v>
      </c>
      <c r="B12" s="100">
        <v>3005</v>
      </c>
      <c r="C12" s="684">
        <v>6000</v>
      </c>
      <c r="D12" s="685">
        <v>8000</v>
      </c>
    </row>
    <row r="13" spans="1:4" s="96" customFormat="1" ht="20.100000000000001" customHeight="1">
      <c r="A13" s="97" t="s">
        <v>663</v>
      </c>
      <c r="B13" s="181">
        <v>3006</v>
      </c>
      <c r="C13" s="683">
        <f>C14+C15+C16+C17+C18+C19+C20+C21</f>
        <v>230000</v>
      </c>
      <c r="D13" s="683">
        <f>D14+D15+D16+D17+D18+D19+D20+D21</f>
        <v>235443</v>
      </c>
    </row>
    <row r="14" spans="1:4" s="96" customFormat="1" ht="20.100000000000001" customHeight="1">
      <c r="A14" s="99" t="s">
        <v>664</v>
      </c>
      <c r="B14" s="100">
        <v>3007</v>
      </c>
      <c r="C14" s="684">
        <v>131000</v>
      </c>
      <c r="D14" s="685">
        <f>134930-1000-1000</f>
        <v>132930</v>
      </c>
    </row>
    <row r="15" spans="1:4" s="96" customFormat="1" ht="20.100000000000001" customHeight="1">
      <c r="A15" s="99" t="s">
        <v>665</v>
      </c>
      <c r="B15" s="100">
        <v>3008</v>
      </c>
      <c r="C15" s="684"/>
      <c r="D15" s="685"/>
    </row>
    <row r="16" spans="1:4" s="96" customFormat="1" ht="20.100000000000001" customHeight="1">
      <c r="A16" s="99" t="s">
        <v>666</v>
      </c>
      <c r="B16" s="100">
        <v>3009</v>
      </c>
      <c r="C16" s="684">
        <v>84000</v>
      </c>
      <c r="D16" s="685">
        <f>88500-2000+324</f>
        <v>86824</v>
      </c>
    </row>
    <row r="17" spans="1:4" s="96" customFormat="1" ht="20.100000000000001" customHeight="1">
      <c r="A17" s="99" t="s">
        <v>667</v>
      </c>
      <c r="B17" s="100">
        <v>3010</v>
      </c>
      <c r="C17" s="684"/>
      <c r="D17" s="685"/>
    </row>
    <row r="18" spans="1:4" s="96" customFormat="1" ht="20.100000000000001" customHeight="1">
      <c r="A18" s="99" t="s">
        <v>668</v>
      </c>
      <c r="B18" s="100">
        <v>3011</v>
      </c>
      <c r="C18" s="684"/>
      <c r="D18" s="685"/>
    </row>
    <row r="19" spans="1:4" s="96" customFormat="1" ht="20.100000000000001" customHeight="1">
      <c r="A19" s="99" t="s">
        <v>669</v>
      </c>
      <c r="B19" s="100">
        <v>3012</v>
      </c>
      <c r="C19" s="684"/>
      <c r="D19" s="685">
        <v>689</v>
      </c>
    </row>
    <row r="20" spans="1:4" s="96" customFormat="1" ht="20.100000000000001" customHeight="1">
      <c r="A20" s="99" t="s">
        <v>670</v>
      </c>
      <c r="B20" s="100">
        <v>3013</v>
      </c>
      <c r="C20" s="684">
        <v>15000</v>
      </c>
      <c r="D20" s="685">
        <v>15000</v>
      </c>
    </row>
    <row r="21" spans="1:4" s="96" customFormat="1" ht="20.100000000000001" customHeight="1">
      <c r="A21" s="99" t="s">
        <v>754</v>
      </c>
      <c r="B21" s="100">
        <v>3014</v>
      </c>
      <c r="C21" s="684"/>
      <c r="D21" s="685"/>
    </row>
    <row r="22" spans="1:4" s="96" customFormat="1" ht="20.100000000000001" customHeight="1">
      <c r="A22" s="101" t="s">
        <v>671</v>
      </c>
      <c r="B22" s="423">
        <v>3015</v>
      </c>
      <c r="C22" s="686">
        <f>C8-C13</f>
        <v>4000</v>
      </c>
      <c r="D22" s="686"/>
    </row>
    <row r="23" spans="1:4" s="96" customFormat="1" ht="20.100000000000001" customHeight="1">
      <c r="A23" s="101" t="s">
        <v>672</v>
      </c>
      <c r="B23" s="423">
        <v>3016</v>
      </c>
      <c r="C23" s="686"/>
      <c r="D23" s="686">
        <f>D13-D8</f>
        <v>1999</v>
      </c>
    </row>
    <row r="24" spans="1:4" s="96" customFormat="1" ht="20.100000000000001" customHeight="1">
      <c r="A24" s="101" t="s">
        <v>775</v>
      </c>
      <c r="B24" s="100"/>
      <c r="C24" s="684"/>
      <c r="D24" s="685"/>
    </row>
    <row r="25" spans="1:4" s="96" customFormat="1" ht="20.100000000000001" customHeight="1">
      <c r="A25" s="97" t="s">
        <v>128</v>
      </c>
      <c r="B25" s="181">
        <v>3017</v>
      </c>
      <c r="C25" s="683"/>
      <c r="D25" s="687"/>
    </row>
    <row r="26" spans="1:4" s="96" customFormat="1" ht="20.100000000000001" customHeight="1">
      <c r="A26" s="99" t="s">
        <v>674</v>
      </c>
      <c r="B26" s="100">
        <v>3018</v>
      </c>
      <c r="C26" s="684"/>
      <c r="D26" s="685"/>
    </row>
    <row r="27" spans="1:4" s="96" customFormat="1" ht="27.75" customHeight="1">
      <c r="A27" s="99" t="s">
        <v>675</v>
      </c>
      <c r="B27" s="100">
        <v>3019</v>
      </c>
      <c r="C27" s="684"/>
      <c r="D27" s="685"/>
    </row>
    <row r="28" spans="1:4" s="96" customFormat="1" ht="20.100000000000001" customHeight="1">
      <c r="A28" s="99" t="s">
        <v>676</v>
      </c>
      <c r="B28" s="100">
        <v>3020</v>
      </c>
      <c r="C28" s="684"/>
      <c r="D28" s="685"/>
    </row>
    <row r="29" spans="1:4" s="96" customFormat="1" ht="20.100000000000001" customHeight="1">
      <c r="A29" s="99" t="s">
        <v>677</v>
      </c>
      <c r="B29" s="100">
        <v>3021</v>
      </c>
      <c r="C29" s="684"/>
      <c r="D29" s="685"/>
    </row>
    <row r="30" spans="1:4" s="96" customFormat="1" ht="20.100000000000001" customHeight="1">
      <c r="A30" s="99" t="s">
        <v>32</v>
      </c>
      <c r="B30" s="100">
        <v>3022</v>
      </c>
      <c r="C30" s="684"/>
      <c r="D30" s="685"/>
    </row>
    <row r="31" spans="1:4" s="96" customFormat="1" ht="20.100000000000001" customHeight="1">
      <c r="A31" s="97" t="s">
        <v>129</v>
      </c>
      <c r="B31" s="181">
        <v>3023</v>
      </c>
      <c r="C31" s="683"/>
      <c r="D31" s="687"/>
    </row>
    <row r="32" spans="1:4" s="96" customFormat="1" ht="20.100000000000001" customHeight="1">
      <c r="A32" s="99" t="s">
        <v>678</v>
      </c>
      <c r="B32" s="100">
        <v>3024</v>
      </c>
      <c r="C32" s="684"/>
      <c r="D32" s="685"/>
    </row>
    <row r="33" spans="1:4" s="96" customFormat="1" ht="34.5" customHeight="1">
      <c r="A33" s="99" t="s">
        <v>679</v>
      </c>
      <c r="B33" s="100">
        <v>3025</v>
      </c>
      <c r="C33" s="684"/>
      <c r="D33" s="685"/>
    </row>
    <row r="34" spans="1:4" s="96" customFormat="1" ht="20.100000000000001" customHeight="1">
      <c r="A34" s="99" t="s">
        <v>680</v>
      </c>
      <c r="B34" s="100">
        <v>3026</v>
      </c>
      <c r="C34" s="684"/>
      <c r="D34" s="685"/>
    </row>
    <row r="35" spans="1:4" s="96" customFormat="1" ht="20.100000000000001" customHeight="1">
      <c r="A35" s="101" t="s">
        <v>681</v>
      </c>
      <c r="B35" s="423">
        <v>3027</v>
      </c>
      <c r="C35" s="686"/>
      <c r="D35" s="688"/>
    </row>
    <row r="36" spans="1:4" s="96" customFormat="1" ht="20.100000000000001" customHeight="1">
      <c r="A36" s="101" t="s">
        <v>682</v>
      </c>
      <c r="B36" s="423">
        <v>3028</v>
      </c>
      <c r="C36" s="686"/>
      <c r="D36" s="688"/>
    </row>
    <row r="37" spans="1:4" s="96" customFormat="1" ht="22.5" customHeight="1">
      <c r="A37" s="101" t="s">
        <v>683</v>
      </c>
      <c r="B37" s="100"/>
      <c r="C37" s="684"/>
      <c r="D37" s="685"/>
    </row>
    <row r="38" spans="1:4" s="96" customFormat="1" ht="20.100000000000001" customHeight="1">
      <c r="A38" s="97" t="s">
        <v>684</v>
      </c>
      <c r="B38" s="181">
        <v>3029</v>
      </c>
      <c r="C38" s="683"/>
      <c r="D38" s="687"/>
    </row>
    <row r="39" spans="1:4" s="96" customFormat="1" ht="20.100000000000001" customHeight="1">
      <c r="A39" s="99" t="s">
        <v>33</v>
      </c>
      <c r="B39" s="100">
        <v>3030</v>
      </c>
      <c r="C39" s="684"/>
      <c r="D39" s="685"/>
    </row>
    <row r="40" spans="1:4" s="96" customFormat="1" ht="20.100000000000001" customHeight="1">
      <c r="A40" s="99" t="s">
        <v>685</v>
      </c>
      <c r="B40" s="100">
        <v>3031</v>
      </c>
      <c r="C40" s="684"/>
      <c r="D40" s="685"/>
    </row>
    <row r="41" spans="1:4" s="96" customFormat="1" ht="20.100000000000001" customHeight="1">
      <c r="A41" s="99" t="s">
        <v>686</v>
      </c>
      <c r="B41" s="100">
        <v>3032</v>
      </c>
      <c r="C41" s="684"/>
      <c r="D41" s="685"/>
    </row>
    <row r="42" spans="1:4" s="96" customFormat="1" ht="20.100000000000001" customHeight="1">
      <c r="A42" s="99" t="s">
        <v>687</v>
      </c>
      <c r="B42" s="100">
        <v>3033</v>
      </c>
      <c r="C42" s="684"/>
      <c r="D42" s="685"/>
    </row>
    <row r="43" spans="1:4" s="96" customFormat="1" ht="20.100000000000001" customHeight="1">
      <c r="A43" s="99" t="s">
        <v>688</v>
      </c>
      <c r="B43" s="100">
        <v>3034</v>
      </c>
      <c r="C43" s="684"/>
      <c r="D43" s="685"/>
    </row>
    <row r="44" spans="1:4" s="96" customFormat="1" ht="20.100000000000001" customHeight="1">
      <c r="A44" s="99" t="s">
        <v>689</v>
      </c>
      <c r="B44" s="100">
        <v>3035</v>
      </c>
      <c r="C44" s="684"/>
      <c r="D44" s="685"/>
    </row>
    <row r="45" spans="1:4" s="96" customFormat="1" ht="20.100000000000001" customHeight="1">
      <c r="A45" s="99" t="s">
        <v>755</v>
      </c>
      <c r="B45" s="100">
        <v>3036</v>
      </c>
      <c r="C45" s="684"/>
      <c r="D45" s="685"/>
    </row>
    <row r="46" spans="1:4" s="96" customFormat="1" ht="20.100000000000001" customHeight="1">
      <c r="A46" s="97" t="s">
        <v>690</v>
      </c>
      <c r="B46" s="181">
        <v>3037</v>
      </c>
      <c r="C46" s="683"/>
      <c r="D46" s="687"/>
    </row>
    <row r="47" spans="1:4" s="96" customFormat="1" ht="20.100000000000001" customHeight="1">
      <c r="A47" s="99" t="s">
        <v>691</v>
      </c>
      <c r="B47" s="100">
        <v>3038</v>
      </c>
      <c r="C47" s="684"/>
      <c r="D47" s="685"/>
    </row>
    <row r="48" spans="1:4" s="96" customFormat="1" ht="20.100000000000001" customHeight="1">
      <c r="A48" s="99" t="s">
        <v>685</v>
      </c>
      <c r="B48" s="100">
        <v>3039</v>
      </c>
      <c r="C48" s="684"/>
      <c r="D48" s="685"/>
    </row>
    <row r="49" spans="1:4" s="96" customFormat="1" ht="20.100000000000001" customHeight="1">
      <c r="A49" s="99" t="s">
        <v>686</v>
      </c>
      <c r="B49" s="100">
        <v>3040</v>
      </c>
      <c r="C49" s="684"/>
      <c r="D49" s="685"/>
    </row>
    <row r="50" spans="1:4" s="96" customFormat="1" ht="20.100000000000001" customHeight="1">
      <c r="A50" s="99" t="s">
        <v>687</v>
      </c>
      <c r="B50" s="100">
        <v>3041</v>
      </c>
      <c r="C50" s="684"/>
      <c r="D50" s="685"/>
    </row>
    <row r="51" spans="1:4" s="96" customFormat="1" ht="20.100000000000001" customHeight="1">
      <c r="A51" s="99" t="s">
        <v>688</v>
      </c>
      <c r="B51" s="100">
        <v>3042</v>
      </c>
      <c r="C51" s="684"/>
      <c r="D51" s="685"/>
    </row>
    <row r="52" spans="1:4" s="96" customFormat="1" ht="20.100000000000001" customHeight="1">
      <c r="A52" s="99" t="s">
        <v>692</v>
      </c>
      <c r="B52" s="100">
        <v>3043</v>
      </c>
      <c r="C52" s="684"/>
      <c r="D52" s="685"/>
    </row>
    <row r="53" spans="1:4" s="96" customFormat="1" ht="20.100000000000001" customHeight="1">
      <c r="A53" s="99" t="s">
        <v>693</v>
      </c>
      <c r="B53" s="100">
        <v>3044</v>
      </c>
      <c r="C53" s="684"/>
      <c r="D53" s="685"/>
    </row>
    <row r="54" spans="1:4" s="96" customFormat="1" ht="20.100000000000001" customHeight="1">
      <c r="A54" s="99" t="s">
        <v>694</v>
      </c>
      <c r="B54" s="100">
        <v>3045</v>
      </c>
      <c r="C54" s="684"/>
      <c r="D54" s="685"/>
    </row>
    <row r="55" spans="1:4" s="96" customFormat="1" ht="20.100000000000001" customHeight="1">
      <c r="A55" s="101" t="s">
        <v>695</v>
      </c>
      <c r="B55" s="423">
        <v>3046</v>
      </c>
      <c r="C55" s="686"/>
      <c r="D55" s="688"/>
    </row>
    <row r="56" spans="1:4" s="96" customFormat="1" ht="20.100000000000001" customHeight="1">
      <c r="A56" s="101" t="s">
        <v>696</v>
      </c>
      <c r="B56" s="423">
        <v>3047</v>
      </c>
      <c r="C56" s="686"/>
      <c r="D56" s="688"/>
    </row>
    <row r="57" spans="1:4" s="96" customFormat="1" ht="20.100000000000001" customHeight="1">
      <c r="A57" s="101" t="s">
        <v>893</v>
      </c>
      <c r="B57" s="423">
        <v>3048</v>
      </c>
      <c r="C57" s="686">
        <f>C8+C25+C38</f>
        <v>234000</v>
      </c>
      <c r="D57" s="686">
        <f>D8+D25+D38</f>
        <v>233444</v>
      </c>
    </row>
    <row r="58" spans="1:4" s="409" customFormat="1" ht="20.100000000000001" customHeight="1">
      <c r="A58" s="101" t="s">
        <v>894</v>
      </c>
      <c r="B58" s="423">
        <v>3049</v>
      </c>
      <c r="C58" s="686">
        <f>C13+C31+C46</f>
        <v>230000</v>
      </c>
      <c r="D58" s="686">
        <f>D13+D31+D46</f>
        <v>235443</v>
      </c>
    </row>
    <row r="59" spans="1:4" s="96" customFormat="1" ht="20.100000000000001" customHeight="1">
      <c r="A59" s="97" t="s">
        <v>868</v>
      </c>
      <c r="B59" s="98">
        <v>3050</v>
      </c>
      <c r="C59" s="689">
        <f>(C57-C58)</f>
        <v>4000</v>
      </c>
      <c r="D59" s="689"/>
    </row>
    <row r="60" spans="1:4" s="96" customFormat="1" ht="20.100000000000001" customHeight="1">
      <c r="A60" s="97" t="s">
        <v>869</v>
      </c>
      <c r="B60" s="98">
        <v>3051</v>
      </c>
      <c r="C60" s="689"/>
      <c r="D60" s="689">
        <f>D58-D57</f>
        <v>1999</v>
      </c>
    </row>
    <row r="61" spans="1:4" s="96" customFormat="1" ht="20.100000000000001" customHeight="1">
      <c r="A61" s="97" t="s">
        <v>697</v>
      </c>
      <c r="B61" s="98">
        <v>3052</v>
      </c>
      <c r="C61" s="689">
        <v>15000</v>
      </c>
      <c r="D61" s="690">
        <v>21043</v>
      </c>
    </row>
    <row r="62" spans="1:4" s="96" customFormat="1" ht="24" customHeight="1">
      <c r="A62" s="101" t="s">
        <v>698</v>
      </c>
      <c r="B62" s="100">
        <v>3053</v>
      </c>
      <c r="C62" s="684"/>
      <c r="D62" s="685"/>
    </row>
    <row r="63" spans="1:4" s="96" customFormat="1" ht="24" customHeight="1">
      <c r="A63" s="101" t="s">
        <v>780</v>
      </c>
      <c r="B63" s="100">
        <v>3054</v>
      </c>
      <c r="C63" s="684"/>
      <c r="D63" s="685"/>
    </row>
    <row r="64" spans="1:4" s="409" customFormat="1" ht="20.100000000000001" customHeight="1">
      <c r="A64" s="102" t="s">
        <v>699</v>
      </c>
      <c r="B64" s="1071">
        <v>3055</v>
      </c>
      <c r="C64" s="1073">
        <f>C59-C60+C61+C62-C63</f>
        <v>19000</v>
      </c>
      <c r="D64" s="1073">
        <f>D59-D60+D61+D62-D63</f>
        <v>19044</v>
      </c>
    </row>
    <row r="65" spans="1:4" s="409" customFormat="1" ht="13.5" customHeight="1" thickBot="1">
      <c r="A65" s="424" t="s">
        <v>700</v>
      </c>
      <c r="B65" s="1072"/>
      <c r="C65" s="1074"/>
      <c r="D65" s="1075"/>
    </row>
    <row r="66" spans="1:4">
      <c r="A66" s="86"/>
    </row>
    <row r="67" spans="1:4">
      <c r="A67" s="86"/>
    </row>
  </sheetData>
  <mergeCells count="5">
    <mergeCell ref="A2:D2"/>
    <mergeCell ref="A3:D3"/>
    <mergeCell ref="B64:B65"/>
    <mergeCell ref="C64:C65"/>
    <mergeCell ref="D64:D6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6">
    <tabColor theme="9" tint="0.79998168889431442"/>
  </sheetPr>
  <dimension ref="A1:I22"/>
  <sheetViews>
    <sheetView showGridLines="0" topLeftCell="B1" workbookViewId="0">
      <selection activeCell="B11" sqref="B11"/>
    </sheetView>
  </sheetViews>
  <sheetFormatPr defaultColWidth="9.140625" defaultRowHeight="12.75"/>
  <cols>
    <col min="1" max="1" width="35.5703125" style="107" customWidth="1"/>
    <col min="2" max="2" width="20.7109375" style="107" customWidth="1"/>
    <col min="3" max="3" width="10.7109375" style="107" customWidth="1"/>
    <col min="4" max="7" width="17.7109375" style="107" customWidth="1"/>
    <col min="8" max="8" width="34" style="107" customWidth="1"/>
    <col min="9" max="9" width="45.140625" style="107" customWidth="1"/>
    <col min="10" max="10" width="59.85546875" style="107" customWidth="1"/>
    <col min="11" max="16384" width="9.140625" style="107"/>
  </cols>
  <sheetData>
    <row r="1" spans="1:9">
      <c r="I1" s="108" t="s">
        <v>654</v>
      </c>
    </row>
    <row r="3" spans="1:9" ht="20.25" customHeight="1">
      <c r="A3" s="1076" t="s">
        <v>702</v>
      </c>
      <c r="B3" s="1076"/>
      <c r="C3" s="1076"/>
      <c r="D3" s="1076"/>
      <c r="E3" s="1076"/>
      <c r="F3" s="1076"/>
      <c r="G3" s="1076"/>
      <c r="H3" s="1076"/>
      <c r="I3" s="1076"/>
    </row>
    <row r="4" spans="1:9" ht="13.5" thickBot="1"/>
    <row r="5" spans="1:9" ht="21.75" customHeight="1" thickBot="1">
      <c r="A5" s="1077" t="s">
        <v>703</v>
      </c>
      <c r="B5" s="1079" t="s">
        <v>704</v>
      </c>
      <c r="C5" s="1081" t="s">
        <v>705</v>
      </c>
      <c r="D5" s="1083" t="s">
        <v>706</v>
      </c>
      <c r="E5" s="1084"/>
      <c r="F5" s="1084"/>
      <c r="G5" s="1085"/>
      <c r="H5" s="1077" t="s">
        <v>707</v>
      </c>
      <c r="I5" s="1079" t="s">
        <v>708</v>
      </c>
    </row>
    <row r="6" spans="1:9" ht="30.75" customHeight="1" thickBot="1">
      <c r="A6" s="1078"/>
      <c r="B6" s="1080"/>
      <c r="C6" s="1082"/>
      <c r="D6" s="104" t="s">
        <v>705</v>
      </c>
      <c r="E6" s="105" t="s">
        <v>784</v>
      </c>
      <c r="F6" s="105" t="s">
        <v>896</v>
      </c>
      <c r="G6" s="106" t="s">
        <v>897</v>
      </c>
      <c r="H6" s="1078"/>
      <c r="I6" s="1080"/>
    </row>
    <row r="7" spans="1:9" s="700" customFormat="1" ht="39" customHeight="1" thickBot="1">
      <c r="A7" s="691" t="s">
        <v>902</v>
      </c>
      <c r="B7" s="692" t="s">
        <v>812</v>
      </c>
      <c r="C7" s="693">
        <v>2025</v>
      </c>
      <c r="D7" s="694">
        <v>15</v>
      </c>
      <c r="E7" s="695">
        <v>15</v>
      </c>
      <c r="F7" s="696">
        <v>15</v>
      </c>
      <c r="G7" s="697">
        <v>15</v>
      </c>
      <c r="H7" s="698" t="s">
        <v>809</v>
      </c>
      <c r="I7" s="699" t="s">
        <v>898</v>
      </c>
    </row>
    <row r="8" spans="1:9" s="700" customFormat="1" ht="20.100000000000001" customHeight="1">
      <c r="A8" s="701" t="s">
        <v>901</v>
      </c>
      <c r="B8" s="692" t="s">
        <v>810</v>
      </c>
      <c r="C8" s="702">
        <v>2025</v>
      </c>
      <c r="D8" s="703">
        <v>220</v>
      </c>
      <c r="E8" s="704">
        <v>220</v>
      </c>
      <c r="F8" s="705">
        <v>220</v>
      </c>
      <c r="G8" s="706">
        <v>200</v>
      </c>
      <c r="H8" s="698" t="s">
        <v>809</v>
      </c>
      <c r="I8" s="699" t="s">
        <v>811</v>
      </c>
    </row>
    <row r="9" spans="1:9" s="700" customFormat="1" ht="33.75" customHeight="1">
      <c r="A9" s="701" t="s">
        <v>895</v>
      </c>
      <c r="B9" s="707" t="s">
        <v>812</v>
      </c>
      <c r="C9" s="702">
        <v>2025</v>
      </c>
      <c r="D9" s="703">
        <v>31</v>
      </c>
      <c r="E9" s="704">
        <v>20</v>
      </c>
      <c r="F9" s="705">
        <v>20</v>
      </c>
      <c r="G9" s="706">
        <v>20</v>
      </c>
      <c r="H9" s="708" t="s">
        <v>813</v>
      </c>
      <c r="I9" s="699" t="s">
        <v>898</v>
      </c>
    </row>
    <row r="10" spans="1:9" s="700" customFormat="1" ht="33.75" customHeight="1">
      <c r="A10" s="701" t="s">
        <v>814</v>
      </c>
      <c r="B10" s="707" t="s">
        <v>899</v>
      </c>
      <c r="C10" s="702">
        <v>2025</v>
      </c>
      <c r="D10" s="703">
        <v>112</v>
      </c>
      <c r="E10" s="704">
        <v>112</v>
      </c>
      <c r="F10" s="705">
        <v>180</v>
      </c>
      <c r="G10" s="706">
        <v>180</v>
      </c>
      <c r="H10" s="708" t="s">
        <v>813</v>
      </c>
      <c r="I10" s="699" t="s">
        <v>815</v>
      </c>
    </row>
    <row r="11" spans="1:9" s="700" customFormat="1" ht="32.25" customHeight="1">
      <c r="A11" s="701" t="s">
        <v>900</v>
      </c>
      <c r="B11" s="707" t="s">
        <v>899</v>
      </c>
      <c r="C11" s="702">
        <v>2025</v>
      </c>
      <c r="D11" s="703">
        <v>120</v>
      </c>
      <c r="E11" s="704">
        <v>250</v>
      </c>
      <c r="F11" s="705">
        <v>200</v>
      </c>
      <c r="G11" s="706">
        <v>200</v>
      </c>
      <c r="H11" s="708" t="s">
        <v>813</v>
      </c>
      <c r="I11" s="699" t="s">
        <v>816</v>
      </c>
    </row>
    <row r="12" spans="1:9" s="700" customFormat="1" ht="20.100000000000001" customHeight="1">
      <c r="A12" s="701"/>
      <c r="B12" s="709"/>
      <c r="C12" s="702"/>
      <c r="D12" s="703"/>
      <c r="E12" s="704"/>
      <c r="F12" s="705"/>
      <c r="G12" s="706"/>
      <c r="H12" s="708"/>
      <c r="I12" s="699"/>
    </row>
    <row r="13" spans="1:9" ht="20.100000000000001" customHeight="1">
      <c r="A13" s="113"/>
      <c r="B13" s="121"/>
      <c r="C13" s="114"/>
      <c r="D13" s="115"/>
      <c r="E13" s="116"/>
      <c r="F13" s="117"/>
      <c r="G13" s="118"/>
      <c r="H13" s="120"/>
      <c r="I13" s="119"/>
    </row>
    <row r="14" spans="1:9" ht="20.100000000000001" customHeight="1">
      <c r="A14" s="122"/>
      <c r="B14" s="123"/>
      <c r="C14" s="109"/>
      <c r="D14" s="124"/>
      <c r="E14" s="110"/>
      <c r="F14" s="111"/>
      <c r="G14" s="125"/>
      <c r="H14" s="126"/>
      <c r="I14" s="119"/>
    </row>
    <row r="15" spans="1:9" ht="20.100000000000001" customHeight="1">
      <c r="A15" s="113"/>
      <c r="B15" s="121"/>
      <c r="C15" s="114"/>
      <c r="D15" s="115"/>
      <c r="E15" s="116"/>
      <c r="F15" s="117"/>
      <c r="G15" s="118"/>
      <c r="H15" s="120"/>
      <c r="I15" s="119"/>
    </row>
    <row r="16" spans="1:9" ht="20.100000000000001" customHeight="1">
      <c r="A16" s="113"/>
      <c r="B16" s="121"/>
      <c r="C16" s="114"/>
      <c r="D16" s="115"/>
      <c r="E16" s="116"/>
      <c r="F16" s="117"/>
      <c r="G16" s="118"/>
      <c r="H16" s="120"/>
      <c r="I16" s="119"/>
    </row>
    <row r="17" spans="1:9" ht="20.100000000000001" customHeight="1">
      <c r="A17" s="113"/>
      <c r="B17" s="121"/>
      <c r="C17" s="114"/>
      <c r="D17" s="115"/>
      <c r="E17" s="116"/>
      <c r="F17" s="117"/>
      <c r="G17" s="118"/>
      <c r="H17" s="120"/>
      <c r="I17" s="119"/>
    </row>
    <row r="18" spans="1:9" ht="20.100000000000001" customHeight="1">
      <c r="A18" s="113"/>
      <c r="B18" s="121"/>
      <c r="C18" s="114"/>
      <c r="D18" s="115"/>
      <c r="E18" s="116"/>
      <c r="F18" s="117"/>
      <c r="G18" s="118"/>
      <c r="H18" s="120"/>
      <c r="I18" s="119"/>
    </row>
    <row r="19" spans="1:9" ht="20.100000000000001" customHeight="1">
      <c r="A19" s="113"/>
      <c r="B19" s="121"/>
      <c r="C19" s="114"/>
      <c r="D19" s="115"/>
      <c r="E19" s="116"/>
      <c r="F19" s="117"/>
      <c r="G19" s="118"/>
      <c r="H19" s="120"/>
      <c r="I19" s="119"/>
    </row>
    <row r="20" spans="1:9" ht="20.100000000000001" customHeight="1">
      <c r="A20" s="113"/>
      <c r="B20" s="121"/>
      <c r="C20" s="114"/>
      <c r="D20" s="115"/>
      <c r="E20" s="116"/>
      <c r="F20" s="117"/>
      <c r="G20" s="118"/>
      <c r="H20" s="120"/>
      <c r="I20" s="119"/>
    </row>
    <row r="21" spans="1:9" ht="20.100000000000001" customHeight="1" thickBot="1">
      <c r="A21" s="127"/>
      <c r="B21" s="128"/>
      <c r="C21" s="129"/>
      <c r="D21" s="130"/>
      <c r="E21" s="131"/>
      <c r="F21" s="132"/>
      <c r="G21" s="133"/>
      <c r="H21" s="134"/>
      <c r="I21" s="135"/>
    </row>
    <row r="22" spans="1:9">
      <c r="I22" s="136"/>
    </row>
  </sheetData>
  <mergeCells count="7">
    <mergeCell ref="A3:I3"/>
    <mergeCell ref="A5:A6"/>
    <mergeCell ref="B5:B6"/>
    <mergeCell ref="C5:C6"/>
    <mergeCell ref="D5:G5"/>
    <mergeCell ref="H5:H6"/>
    <mergeCell ref="I5:I6"/>
  </mergeCells>
  <pageMargins left="0.11811023622047245" right="0.11811023622047245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7">
    <tabColor theme="9" tint="0.79998168889431442"/>
  </sheetPr>
  <dimension ref="A1:M41"/>
  <sheetViews>
    <sheetView showGridLines="0" workbookViewId="0">
      <selection activeCell="F15" sqref="F15"/>
    </sheetView>
  </sheetViews>
  <sheetFormatPr defaultColWidth="9.140625" defaultRowHeight="12.75"/>
  <cols>
    <col min="1" max="1" width="6.140625" style="143" customWidth="1"/>
    <col min="2" max="2" width="33.7109375" style="143" customWidth="1"/>
    <col min="3" max="3" width="6.42578125" style="143" customWidth="1"/>
    <col min="4" max="4" width="22.42578125" style="143" customWidth="1"/>
    <col min="5" max="5" width="6.42578125" style="143" customWidth="1"/>
    <col min="6" max="6" width="22.42578125" style="143" customWidth="1"/>
    <col min="7" max="7" width="6.42578125" style="143" customWidth="1"/>
    <col min="8" max="8" width="18.42578125" style="143" customWidth="1"/>
    <col min="9" max="9" width="21" style="143" customWidth="1"/>
    <col min="10" max="10" width="50.28515625" style="143" customWidth="1"/>
    <col min="11" max="11" width="9.140625" style="143" customWidth="1"/>
    <col min="12" max="16384" width="9.140625" style="143"/>
  </cols>
  <sheetData>
    <row r="1" spans="1:13" s="144" customFormat="1" ht="17.25" customHeight="1">
      <c r="J1" s="1086" t="s">
        <v>734</v>
      </c>
    </row>
    <row r="2" spans="1:13" s="144" customFormat="1" ht="16.5" customHeight="1">
      <c r="A2" s="144">
        <v>1</v>
      </c>
      <c r="B2" s="144" t="s">
        <v>709</v>
      </c>
      <c r="C2" s="144">
        <v>1</v>
      </c>
      <c r="D2" s="144" t="s">
        <v>710</v>
      </c>
      <c r="J2" s="1086"/>
    </row>
    <row r="3" spans="1:13" s="144" customFormat="1" ht="18.75" customHeight="1">
      <c r="A3" s="144">
        <v>2</v>
      </c>
      <c r="B3" s="144" t="s">
        <v>711</v>
      </c>
      <c r="C3" s="144">
        <v>2</v>
      </c>
      <c r="D3" s="144" t="s">
        <v>712</v>
      </c>
      <c r="J3" s="1086"/>
    </row>
    <row r="4" spans="1:13" s="144" customFormat="1" ht="18" customHeight="1">
      <c r="A4" s="144">
        <v>3</v>
      </c>
      <c r="B4" s="145" t="s">
        <v>713</v>
      </c>
      <c r="C4" s="144">
        <v>3</v>
      </c>
      <c r="D4" s="144" t="s">
        <v>714</v>
      </c>
      <c r="H4" s="145"/>
      <c r="I4" s="145"/>
      <c r="J4" s="145"/>
      <c r="K4" s="145"/>
      <c r="L4" s="145"/>
    </row>
    <row r="5" spans="1:13" ht="21.75" customHeight="1">
      <c r="B5" s="1087" t="s">
        <v>733</v>
      </c>
      <c r="C5" s="1087"/>
      <c r="D5" s="1087"/>
      <c r="E5" s="1087"/>
      <c r="F5" s="1087"/>
      <c r="G5" s="1087"/>
      <c r="H5" s="1087"/>
      <c r="I5" s="1087"/>
      <c r="J5" s="1087"/>
    </row>
    <row r="6" spans="1:13" ht="18" customHeight="1" thickBot="1">
      <c r="B6" s="142"/>
      <c r="C6" s="142"/>
      <c r="D6" s="142"/>
      <c r="E6" s="142"/>
      <c r="F6" s="142"/>
      <c r="G6" s="142"/>
      <c r="H6" s="142"/>
      <c r="I6" s="142"/>
      <c r="J6" s="142"/>
    </row>
    <row r="7" spans="1:13" ht="39.75" customHeight="1" thickBot="1">
      <c r="A7" s="146"/>
      <c r="B7" s="1088" t="s">
        <v>715</v>
      </c>
      <c r="C7" s="1090" t="s">
        <v>716</v>
      </c>
      <c r="D7" s="1088"/>
      <c r="E7" s="1091" t="s">
        <v>717</v>
      </c>
      <c r="F7" s="1092"/>
      <c r="G7" s="1093" t="s">
        <v>718</v>
      </c>
      <c r="H7" s="1094"/>
      <c r="I7" s="1095" t="s">
        <v>735</v>
      </c>
      <c r="J7" s="1095" t="s">
        <v>736</v>
      </c>
    </row>
    <row r="8" spans="1:13" ht="27.75" customHeight="1" thickBot="1">
      <c r="A8" s="146"/>
      <c r="B8" s="1089"/>
      <c r="C8" s="137" t="s">
        <v>719</v>
      </c>
      <c r="D8" s="138" t="s">
        <v>720</v>
      </c>
      <c r="E8" s="137" t="s">
        <v>719</v>
      </c>
      <c r="F8" s="139" t="s">
        <v>721</v>
      </c>
      <c r="G8" s="140" t="s">
        <v>722</v>
      </c>
      <c r="H8" s="141" t="s">
        <v>723</v>
      </c>
      <c r="I8" s="1096"/>
      <c r="J8" s="1096"/>
    </row>
    <row r="9" spans="1:13" ht="25.5">
      <c r="A9" s="146"/>
      <c r="B9" s="147" t="s">
        <v>803</v>
      </c>
      <c r="C9" s="148">
        <v>3</v>
      </c>
      <c r="D9" s="149" t="str">
        <f>IF(C9=1,$B$2,IF(C9=2,$B$3,IF(C9=3,$B$4," ")))</f>
        <v>Висока вероватноћа</v>
      </c>
      <c r="E9" s="150">
        <v>3</v>
      </c>
      <c r="F9" s="151" t="str">
        <f>IF(E9=1,$D$2,IF(E9=2,$D$3,IF(E9=3,$D$4," ")))</f>
        <v>Висок утицај</v>
      </c>
      <c r="G9" s="152">
        <f>IF(C9*E9=0," ",C9*E9)</f>
        <v>9</v>
      </c>
      <c r="H9" s="149" t="str">
        <f>IF(G9=1,"Низак ризик",IF(G9=2,"Умерен ризик",IF(G9=3,"Умерен ризик",IF(G9=4,"Умерен ризик",IF(G9=6,"Висок ризик",IF(G9=9,"Критичан ризик"," "))))))</f>
        <v>Критичан ризик</v>
      </c>
      <c r="I9" s="153" t="s">
        <v>804</v>
      </c>
      <c r="J9" s="112" t="s">
        <v>805</v>
      </c>
      <c r="M9" s="154"/>
    </row>
    <row r="10" spans="1:13" ht="38.25">
      <c r="A10" s="146"/>
      <c r="B10" s="155" t="s">
        <v>806</v>
      </c>
      <c r="C10" s="148">
        <v>3</v>
      </c>
      <c r="D10" s="151" t="str">
        <f>IF(C10=1,$B$2,IF(C10=2,$B$3,IF(C10=3,$B$4," ")))</f>
        <v>Висока вероватноћа</v>
      </c>
      <c r="E10" s="150">
        <v>3</v>
      </c>
      <c r="F10" s="151" t="str">
        <f>IF(E10=1,$D$2,IF(E10=2,$D$3,IF(E10=3,$D$4," ")))</f>
        <v>Висок утицај</v>
      </c>
      <c r="G10" s="152">
        <f t="shared" ref="G10:G27" si="0">IF(C10*E10=0," ",C10*E10)</f>
        <v>9</v>
      </c>
      <c r="H10" s="151" t="str">
        <f t="shared" ref="H10:H27" si="1">IF(G10=1,"Низак ризик",IF(G10=2,"Умерен ризик",IF(G10=3,"Умерен ризик",IF(G10=4,"Умерен ризик",IF(G10=6,"Висок ризик",IF(G10=9,"Критичан ризик"," "))))))</f>
        <v>Критичан ризик</v>
      </c>
      <c r="I10" s="156" t="s">
        <v>807</v>
      </c>
      <c r="J10" s="119" t="s">
        <v>808</v>
      </c>
    </row>
    <row r="11" spans="1:13">
      <c r="A11" s="146"/>
      <c r="B11" s="155"/>
      <c r="C11" s="148"/>
      <c r="D11" s="151" t="str">
        <f t="shared" ref="D11:D27" si="2">IF(C11=1,$B$2,IF(C11=2,$B$3,IF(C11=3,$B$4," ")))</f>
        <v xml:space="preserve"> </v>
      </c>
      <c r="E11" s="150"/>
      <c r="F11" s="151" t="str">
        <f t="shared" ref="F11:F27" si="3">IF(E11=1,$D$2,IF(E11=2,$D$3,IF(E11=3,$D$4," ")))</f>
        <v xml:space="preserve"> </v>
      </c>
      <c r="G11" s="152" t="str">
        <f t="shared" si="0"/>
        <v xml:space="preserve"> </v>
      </c>
      <c r="H11" s="151" t="str">
        <f t="shared" si="1"/>
        <v xml:space="preserve"> </v>
      </c>
      <c r="I11" s="156"/>
      <c r="J11" s="119"/>
    </row>
    <row r="12" spans="1:13">
      <c r="A12" s="146"/>
      <c r="B12" s="155"/>
      <c r="C12" s="148"/>
      <c r="D12" s="151" t="str">
        <f t="shared" si="2"/>
        <v xml:space="preserve"> </v>
      </c>
      <c r="E12" s="150"/>
      <c r="F12" s="151" t="str">
        <f t="shared" si="3"/>
        <v xml:space="preserve"> </v>
      </c>
      <c r="G12" s="152" t="str">
        <f t="shared" si="0"/>
        <v xml:space="preserve"> </v>
      </c>
      <c r="H12" s="151" t="str">
        <f t="shared" si="1"/>
        <v xml:space="preserve"> </v>
      </c>
      <c r="I12" s="156"/>
      <c r="J12" s="119"/>
    </row>
    <row r="13" spans="1:13">
      <c r="A13" s="146"/>
      <c r="B13" s="155"/>
      <c r="C13" s="148"/>
      <c r="D13" s="151" t="str">
        <f t="shared" si="2"/>
        <v xml:space="preserve"> </v>
      </c>
      <c r="E13" s="150"/>
      <c r="F13" s="151" t="str">
        <f t="shared" si="3"/>
        <v xml:space="preserve"> </v>
      </c>
      <c r="G13" s="152" t="str">
        <f t="shared" si="0"/>
        <v xml:space="preserve"> </v>
      </c>
      <c r="H13" s="151" t="str">
        <f t="shared" si="1"/>
        <v xml:space="preserve"> </v>
      </c>
      <c r="I13" s="156"/>
      <c r="J13" s="119"/>
    </row>
    <row r="14" spans="1:13">
      <c r="A14" s="146"/>
      <c r="B14" s="155"/>
      <c r="C14" s="148"/>
      <c r="D14" s="151" t="str">
        <f t="shared" si="2"/>
        <v xml:space="preserve"> </v>
      </c>
      <c r="E14" s="150"/>
      <c r="F14" s="151" t="str">
        <f t="shared" si="3"/>
        <v xml:space="preserve"> </v>
      </c>
      <c r="G14" s="152" t="str">
        <f t="shared" si="0"/>
        <v xml:space="preserve"> </v>
      </c>
      <c r="H14" s="151" t="str">
        <f t="shared" si="1"/>
        <v xml:space="preserve"> </v>
      </c>
      <c r="I14" s="156"/>
      <c r="J14" s="119"/>
    </row>
    <row r="15" spans="1:13">
      <c r="A15" s="146"/>
      <c r="B15" s="155"/>
      <c r="C15" s="148"/>
      <c r="D15" s="151" t="str">
        <f t="shared" si="2"/>
        <v xml:space="preserve"> </v>
      </c>
      <c r="E15" s="150"/>
      <c r="F15" s="151" t="str">
        <f t="shared" si="3"/>
        <v xml:space="preserve"> </v>
      </c>
      <c r="G15" s="152" t="str">
        <f t="shared" si="0"/>
        <v xml:space="preserve"> </v>
      </c>
      <c r="H15" s="151" t="str">
        <f t="shared" si="1"/>
        <v xml:space="preserve"> </v>
      </c>
      <c r="I15" s="156"/>
      <c r="J15" s="119"/>
    </row>
    <row r="16" spans="1:13">
      <c r="A16" s="146"/>
      <c r="B16" s="155"/>
      <c r="C16" s="148"/>
      <c r="D16" s="151" t="str">
        <f t="shared" si="2"/>
        <v xml:space="preserve"> </v>
      </c>
      <c r="E16" s="150"/>
      <c r="F16" s="151" t="str">
        <f t="shared" si="3"/>
        <v xml:space="preserve"> </v>
      </c>
      <c r="G16" s="152" t="str">
        <f t="shared" si="0"/>
        <v xml:space="preserve"> </v>
      </c>
      <c r="H16" s="151" t="str">
        <f t="shared" si="1"/>
        <v xml:space="preserve"> </v>
      </c>
      <c r="I16" s="156"/>
      <c r="J16" s="119"/>
    </row>
    <row r="17" spans="1:10">
      <c r="A17" s="146"/>
      <c r="B17" s="155"/>
      <c r="C17" s="148"/>
      <c r="D17" s="151" t="str">
        <f t="shared" si="2"/>
        <v xml:space="preserve"> </v>
      </c>
      <c r="E17" s="150"/>
      <c r="F17" s="151" t="str">
        <f t="shared" si="3"/>
        <v xml:space="preserve"> </v>
      </c>
      <c r="G17" s="152" t="str">
        <f t="shared" si="0"/>
        <v xml:space="preserve"> </v>
      </c>
      <c r="H17" s="151" t="str">
        <f t="shared" si="1"/>
        <v xml:space="preserve"> </v>
      </c>
      <c r="I17" s="156"/>
      <c r="J17" s="119"/>
    </row>
    <row r="18" spans="1:10">
      <c r="A18" s="146"/>
      <c r="B18" s="155"/>
      <c r="C18" s="148"/>
      <c r="D18" s="151" t="str">
        <f t="shared" si="2"/>
        <v xml:space="preserve"> </v>
      </c>
      <c r="E18" s="150"/>
      <c r="F18" s="151" t="str">
        <f t="shared" si="3"/>
        <v xml:space="preserve"> </v>
      </c>
      <c r="G18" s="152" t="str">
        <f t="shared" si="0"/>
        <v xml:space="preserve"> </v>
      </c>
      <c r="H18" s="151" t="str">
        <f t="shared" si="1"/>
        <v xml:space="preserve"> </v>
      </c>
      <c r="I18" s="156"/>
      <c r="J18" s="119"/>
    </row>
    <row r="19" spans="1:10">
      <c r="A19" s="146"/>
      <c r="B19" s="155"/>
      <c r="C19" s="148"/>
      <c r="D19" s="151" t="str">
        <f t="shared" si="2"/>
        <v xml:space="preserve"> </v>
      </c>
      <c r="E19" s="150"/>
      <c r="F19" s="151" t="str">
        <f t="shared" si="3"/>
        <v xml:space="preserve"> </v>
      </c>
      <c r="G19" s="152" t="str">
        <f t="shared" si="0"/>
        <v xml:space="preserve"> </v>
      </c>
      <c r="H19" s="151" t="str">
        <f t="shared" si="1"/>
        <v xml:space="preserve"> </v>
      </c>
      <c r="I19" s="156"/>
      <c r="J19" s="119"/>
    </row>
    <row r="20" spans="1:10">
      <c r="A20" s="146"/>
      <c r="B20" s="155"/>
      <c r="C20" s="148"/>
      <c r="D20" s="151" t="str">
        <f t="shared" si="2"/>
        <v xml:space="preserve"> </v>
      </c>
      <c r="E20" s="150"/>
      <c r="F20" s="151" t="str">
        <f t="shared" si="3"/>
        <v xml:space="preserve"> </v>
      </c>
      <c r="G20" s="152" t="str">
        <f t="shared" si="0"/>
        <v xml:space="preserve"> </v>
      </c>
      <c r="H20" s="151" t="str">
        <f t="shared" si="1"/>
        <v xml:space="preserve"> </v>
      </c>
      <c r="I20" s="156"/>
      <c r="J20" s="119"/>
    </row>
    <row r="21" spans="1:10">
      <c r="A21" s="146"/>
      <c r="B21" s="155"/>
      <c r="C21" s="148"/>
      <c r="D21" s="151" t="str">
        <f t="shared" si="2"/>
        <v xml:space="preserve"> </v>
      </c>
      <c r="E21" s="150"/>
      <c r="F21" s="151" t="str">
        <f t="shared" si="3"/>
        <v xml:space="preserve"> </v>
      </c>
      <c r="G21" s="152" t="str">
        <f t="shared" si="0"/>
        <v xml:space="preserve"> </v>
      </c>
      <c r="H21" s="151" t="str">
        <f t="shared" si="1"/>
        <v xml:space="preserve"> </v>
      </c>
      <c r="I21" s="156"/>
      <c r="J21" s="119"/>
    </row>
    <row r="22" spans="1:10">
      <c r="A22" s="146"/>
      <c r="B22" s="155"/>
      <c r="C22" s="148"/>
      <c r="D22" s="151" t="str">
        <f t="shared" si="2"/>
        <v xml:space="preserve"> </v>
      </c>
      <c r="E22" s="150"/>
      <c r="F22" s="151" t="str">
        <f t="shared" si="3"/>
        <v xml:space="preserve"> </v>
      </c>
      <c r="G22" s="152" t="str">
        <f t="shared" si="0"/>
        <v xml:space="preserve"> </v>
      </c>
      <c r="H22" s="151" t="str">
        <f t="shared" si="1"/>
        <v xml:space="preserve"> </v>
      </c>
      <c r="I22" s="156"/>
      <c r="J22" s="119"/>
    </row>
    <row r="23" spans="1:10">
      <c r="A23" s="146"/>
      <c r="B23" s="155"/>
      <c r="C23" s="148"/>
      <c r="D23" s="151" t="str">
        <f t="shared" si="2"/>
        <v xml:space="preserve"> </v>
      </c>
      <c r="E23" s="150"/>
      <c r="F23" s="151" t="str">
        <f t="shared" si="3"/>
        <v xml:space="preserve"> </v>
      </c>
      <c r="G23" s="152" t="str">
        <f t="shared" si="0"/>
        <v xml:space="preserve"> </v>
      </c>
      <c r="H23" s="151" t="str">
        <f t="shared" si="1"/>
        <v xml:space="preserve"> </v>
      </c>
      <c r="I23" s="156"/>
      <c r="J23" s="119"/>
    </row>
    <row r="24" spans="1:10">
      <c r="A24" s="146"/>
      <c r="B24" s="155"/>
      <c r="C24" s="148"/>
      <c r="D24" s="151" t="str">
        <f t="shared" si="2"/>
        <v xml:space="preserve"> </v>
      </c>
      <c r="E24" s="150"/>
      <c r="F24" s="151" t="str">
        <f t="shared" si="3"/>
        <v xml:space="preserve"> </v>
      </c>
      <c r="G24" s="152" t="str">
        <f t="shared" si="0"/>
        <v xml:space="preserve"> </v>
      </c>
      <c r="H24" s="151" t="str">
        <f t="shared" si="1"/>
        <v xml:space="preserve"> </v>
      </c>
      <c r="I24" s="156"/>
      <c r="J24" s="119"/>
    </row>
    <row r="25" spans="1:10">
      <c r="A25" s="146"/>
      <c r="B25" s="155"/>
      <c r="C25" s="148"/>
      <c r="D25" s="151" t="str">
        <f t="shared" si="2"/>
        <v xml:space="preserve"> </v>
      </c>
      <c r="E25" s="150"/>
      <c r="F25" s="151" t="str">
        <f t="shared" si="3"/>
        <v xml:space="preserve"> </v>
      </c>
      <c r="G25" s="152" t="str">
        <f t="shared" si="0"/>
        <v xml:space="preserve"> </v>
      </c>
      <c r="H25" s="151" t="str">
        <f t="shared" si="1"/>
        <v xml:space="preserve"> </v>
      </c>
      <c r="I25" s="156"/>
      <c r="J25" s="119"/>
    </row>
    <row r="26" spans="1:10">
      <c r="A26" s="146"/>
      <c r="B26" s="155"/>
      <c r="C26" s="148"/>
      <c r="D26" s="151" t="str">
        <f t="shared" si="2"/>
        <v xml:space="preserve"> </v>
      </c>
      <c r="E26" s="150"/>
      <c r="F26" s="151" t="str">
        <f t="shared" si="3"/>
        <v xml:space="preserve"> </v>
      </c>
      <c r="G26" s="152" t="str">
        <f t="shared" si="0"/>
        <v xml:space="preserve"> </v>
      </c>
      <c r="H26" s="151" t="str">
        <f t="shared" si="1"/>
        <v xml:space="preserve"> </v>
      </c>
      <c r="I26" s="156"/>
      <c r="J26" s="119"/>
    </row>
    <row r="27" spans="1:10">
      <c r="A27" s="146"/>
      <c r="B27" s="155"/>
      <c r="C27" s="148"/>
      <c r="D27" s="151" t="str">
        <f t="shared" si="2"/>
        <v xml:space="preserve"> </v>
      </c>
      <c r="E27" s="150"/>
      <c r="F27" s="151" t="str">
        <f t="shared" si="3"/>
        <v xml:space="preserve"> </v>
      </c>
      <c r="G27" s="152" t="str">
        <f t="shared" si="0"/>
        <v xml:space="preserve"> </v>
      </c>
      <c r="H27" s="151" t="str">
        <f t="shared" si="1"/>
        <v xml:space="preserve"> </v>
      </c>
      <c r="I27" s="156"/>
      <c r="J27" s="119"/>
    </row>
    <row r="30" spans="1:10">
      <c r="B30" s="142" t="s">
        <v>216</v>
      </c>
    </row>
    <row r="31" spans="1:10">
      <c r="B31" s="143" t="s">
        <v>724</v>
      </c>
    </row>
    <row r="32" spans="1:10">
      <c r="B32" s="143" t="s">
        <v>725</v>
      </c>
    </row>
    <row r="33" spans="2:2">
      <c r="B33" s="143" t="s">
        <v>726</v>
      </c>
    </row>
    <row r="34" spans="2:2">
      <c r="B34" s="143" t="s">
        <v>727</v>
      </c>
    </row>
    <row r="36" spans="2:2">
      <c r="B36" s="143" t="s">
        <v>728</v>
      </c>
    </row>
    <row r="37" spans="2:2">
      <c r="B37" s="143" t="s">
        <v>729</v>
      </c>
    </row>
    <row r="38" spans="2:2">
      <c r="B38" s="143" t="s">
        <v>730</v>
      </c>
    </row>
    <row r="39" spans="2:2">
      <c r="B39" s="143" t="s">
        <v>731</v>
      </c>
    </row>
    <row r="41" spans="2:2">
      <c r="B41" s="143" t="s">
        <v>732</v>
      </c>
    </row>
  </sheetData>
  <sheetProtection sheet="1" objects="1" scenarios="1" formatCells="0" formatColumns="0" formatRows="0" insertRows="0" deleteRows="0" sort="0" autoFilter="0"/>
  <mergeCells count="8">
    <mergeCell ref="J1:J3"/>
    <mergeCell ref="B5:J5"/>
    <mergeCell ref="B7:B8"/>
    <mergeCell ref="C7:D7"/>
    <mergeCell ref="E7:F7"/>
    <mergeCell ref="G7:H7"/>
    <mergeCell ref="I7:I8"/>
    <mergeCell ref="J7:J8"/>
  </mergeCells>
  <dataValidations count="2">
    <dataValidation type="list" allowBlank="1" showInputMessage="1" showErrorMessage="1" sqref="E9:E27">
      <formula1>$C$1:$C$4</formula1>
    </dataValidation>
    <dataValidation type="list" allowBlank="1" showInputMessage="1" showErrorMessage="1" sqref="C9:C27">
      <formula1>$A$1:$A$4</formula1>
    </dataValidation>
  </dataValidations>
  <pageMargins left="0.11811023622047245" right="0.11811023622047245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4">
    <tabColor theme="3" tint="0.79998168889431442"/>
  </sheetPr>
  <dimension ref="A1:J50"/>
  <sheetViews>
    <sheetView showGridLines="0" topLeftCell="A13" workbookViewId="0">
      <selection activeCell="I15" sqref="I15"/>
    </sheetView>
  </sheetViews>
  <sheetFormatPr defaultColWidth="9.140625" defaultRowHeight="12.75"/>
  <cols>
    <col min="1" max="1" width="41.42578125" style="267" customWidth="1"/>
    <col min="2" max="2" width="20.85546875" style="267" customWidth="1"/>
    <col min="3" max="6" width="13.28515625" style="267" customWidth="1"/>
    <col min="7" max="16384" width="9.140625" style="267"/>
  </cols>
  <sheetData>
    <row r="1" spans="1:10">
      <c r="E1" s="1100" t="s">
        <v>738</v>
      </c>
      <c r="F1" s="1100"/>
    </row>
    <row r="2" spans="1:10">
      <c r="E2" s="270"/>
    </row>
    <row r="3" spans="1:10" ht="15.75">
      <c r="A3" s="1101" t="s">
        <v>347</v>
      </c>
      <c r="B3" s="1101"/>
      <c r="C3" s="1101"/>
      <c r="D3" s="1101"/>
      <c r="E3" s="1101"/>
      <c r="F3" s="1101"/>
    </row>
    <row r="5" spans="1:10">
      <c r="A5" s="237"/>
      <c r="B5" s="237"/>
      <c r="F5" s="270" t="s">
        <v>194</v>
      </c>
    </row>
    <row r="6" spans="1:10" ht="30.75" customHeight="1" thickBot="1">
      <c r="A6" s="290"/>
      <c r="B6" s="632"/>
      <c r="C6" s="291" t="s">
        <v>737</v>
      </c>
      <c r="D6" s="291" t="s">
        <v>746</v>
      </c>
      <c r="E6" s="291" t="s">
        <v>782</v>
      </c>
      <c r="F6" s="292" t="s">
        <v>784</v>
      </c>
    </row>
    <row r="7" spans="1:10" ht="13.5" thickTop="1">
      <c r="A7" s="293" t="s">
        <v>358</v>
      </c>
      <c r="B7" s="294" t="s">
        <v>205</v>
      </c>
      <c r="C7" s="273">
        <v>69586</v>
      </c>
      <c r="D7" s="273">
        <v>59631</v>
      </c>
      <c r="E7" s="633">
        <v>52406</v>
      </c>
      <c r="F7" s="352">
        <v>51533</v>
      </c>
    </row>
    <row r="8" spans="1:10" ht="13.5" thickBot="1">
      <c r="A8" s="295"/>
      <c r="B8" s="296" t="s">
        <v>206</v>
      </c>
      <c r="C8" s="275">
        <v>56038</v>
      </c>
      <c r="D8" s="275">
        <v>56038</v>
      </c>
      <c r="E8" s="353">
        <v>50976</v>
      </c>
      <c r="F8" s="313"/>
    </row>
    <row r="9" spans="1:10">
      <c r="A9" s="298"/>
      <c r="B9" s="299" t="s">
        <v>359</v>
      </c>
      <c r="C9" s="300">
        <f>IFERROR(C8/C7-1,0)</f>
        <v>-0.19469433506739864</v>
      </c>
      <c r="D9" s="300">
        <f>IFERROR(D8/D7-1,0)</f>
        <v>-6.0253894786268858E-2</v>
      </c>
      <c r="E9" s="300">
        <f>IFERROR(E8/E7-1,0)</f>
        <v>-2.7286951875739374E-2</v>
      </c>
      <c r="F9" s="301" t="s">
        <v>207</v>
      </c>
    </row>
    <row r="10" spans="1:10" ht="13.5" thickBot="1">
      <c r="A10" s="1097" t="s">
        <v>360</v>
      </c>
      <c r="B10" s="1098"/>
      <c r="C10" s="302" t="s">
        <v>207</v>
      </c>
      <c r="D10" s="303">
        <f>IFERROR(D8/C8-1,0)</f>
        <v>0</v>
      </c>
      <c r="E10" s="303">
        <f>IFERROR(E8/D8-1,0)</f>
        <v>-9.0331560726649829E-2</v>
      </c>
      <c r="F10" s="303">
        <f>IFERROR(F7/E8-1,0)</f>
        <v>1.0926710608913925E-2</v>
      </c>
    </row>
    <row r="11" spans="1:10" ht="13.5" thickTop="1">
      <c r="A11" s="293" t="s">
        <v>361</v>
      </c>
      <c r="B11" s="294" t="s">
        <v>205</v>
      </c>
      <c r="C11" s="273">
        <v>103400</v>
      </c>
      <c r="D11" s="273">
        <v>103406</v>
      </c>
      <c r="E11" s="273">
        <v>116592</v>
      </c>
      <c r="F11" s="273">
        <v>118950</v>
      </c>
    </row>
    <row r="12" spans="1:10" ht="13.5" thickBot="1">
      <c r="A12" s="295"/>
      <c r="B12" s="296" t="s">
        <v>206</v>
      </c>
      <c r="C12" s="273">
        <v>107575</v>
      </c>
      <c r="D12" s="273">
        <v>106643</v>
      </c>
      <c r="E12" s="273">
        <v>117647</v>
      </c>
      <c r="F12" s="297"/>
      <c r="J12" s="237"/>
    </row>
    <row r="13" spans="1:10">
      <c r="A13" s="298"/>
      <c r="B13" s="299" t="s">
        <v>359</v>
      </c>
      <c r="C13" s="300">
        <f>IFERROR(C12/C11-1,0)</f>
        <v>4.0377176015473859E-2</v>
      </c>
      <c r="D13" s="300">
        <f>IFERROR(D12/D11-1,0)</f>
        <v>3.13037928166644E-2</v>
      </c>
      <c r="E13" s="300">
        <f>IFERROR(E12/E11-1,0)</f>
        <v>9.0486482777549782E-3</v>
      </c>
      <c r="F13" s="301" t="s">
        <v>207</v>
      </c>
    </row>
    <row r="14" spans="1:10" ht="13.5" thickBot="1">
      <c r="A14" s="1097" t="s">
        <v>360</v>
      </c>
      <c r="B14" s="1098"/>
      <c r="C14" s="302" t="s">
        <v>207</v>
      </c>
      <c r="D14" s="303">
        <f>IFERROR(D12/C12-1,0)</f>
        <v>-8.6637229839646723E-3</v>
      </c>
      <c r="E14" s="303">
        <f>IFERROR(E12/D12-1,0)</f>
        <v>0.10318539425935125</v>
      </c>
      <c r="F14" s="303">
        <f>IFERROR(F11/E12-1,0)</f>
        <v>1.1075505537752717E-2</v>
      </c>
      <c r="J14" s="237"/>
    </row>
    <row r="15" spans="1:10" ht="13.5" thickTop="1">
      <c r="A15" s="293" t="s">
        <v>204</v>
      </c>
      <c r="B15" s="294" t="s">
        <v>205</v>
      </c>
      <c r="C15" s="273">
        <v>181080</v>
      </c>
      <c r="D15" s="273">
        <v>211953</v>
      </c>
      <c r="E15" s="273">
        <v>220123</v>
      </c>
      <c r="F15" s="273">
        <v>231260</v>
      </c>
    </row>
    <row r="16" spans="1:10" ht="13.5" thickBot="1">
      <c r="A16" s="295"/>
      <c r="B16" s="296" t="s">
        <v>206</v>
      </c>
      <c r="C16" s="304">
        <v>177895</v>
      </c>
      <c r="D16" s="304">
        <v>206168</v>
      </c>
      <c r="E16" s="304">
        <v>206921</v>
      </c>
      <c r="F16" s="297"/>
    </row>
    <row r="17" spans="1:10">
      <c r="A17" s="298"/>
      <c r="B17" s="299" t="s">
        <v>359</v>
      </c>
      <c r="C17" s="300">
        <f>IFERROR(C16/C15-1,0)</f>
        <v>-1.7588910978572958E-2</v>
      </c>
      <c r="D17" s="300">
        <f>IFERROR(D16/D15-1,0)</f>
        <v>-2.7293786830099087E-2</v>
      </c>
      <c r="E17" s="300">
        <f>IFERROR(E16/E15-1,0)</f>
        <v>-5.9975559119219701E-2</v>
      </c>
      <c r="F17" s="301" t="s">
        <v>207</v>
      </c>
    </row>
    <row r="18" spans="1:10" ht="13.5" thickBot="1">
      <c r="A18" s="1097" t="s">
        <v>360</v>
      </c>
      <c r="B18" s="1098"/>
      <c r="C18" s="302" t="s">
        <v>207</v>
      </c>
      <c r="D18" s="303">
        <f>IFERROR(D16/C16-1,0)</f>
        <v>0.15893082998397934</v>
      </c>
      <c r="E18" s="303">
        <f>IFERROR(E16/D16-1,0)</f>
        <v>3.6523611811727363E-3</v>
      </c>
      <c r="F18" s="303">
        <f>IFERROR(F15/E16-1,0)</f>
        <v>0.11762460069301817</v>
      </c>
      <c r="J18" s="237"/>
    </row>
    <row r="19" spans="1:10" ht="13.5" thickTop="1">
      <c r="A19" s="293" t="s">
        <v>208</v>
      </c>
      <c r="B19" s="294" t="s">
        <v>205</v>
      </c>
      <c r="C19" s="273">
        <v>181804</v>
      </c>
      <c r="D19" s="273">
        <v>215558</v>
      </c>
      <c r="E19" s="273">
        <v>220753</v>
      </c>
      <c r="F19" s="273">
        <v>231243</v>
      </c>
    </row>
    <row r="20" spans="1:10" ht="13.5" thickBot="1">
      <c r="A20" s="295"/>
      <c r="B20" s="296" t="s">
        <v>206</v>
      </c>
      <c r="C20" s="304">
        <v>186693</v>
      </c>
      <c r="D20" s="304">
        <v>210114</v>
      </c>
      <c r="E20" s="304">
        <v>211975</v>
      </c>
      <c r="F20" s="297"/>
    </row>
    <row r="21" spans="1:10">
      <c r="A21" s="298"/>
      <c r="B21" s="299" t="s">
        <v>359</v>
      </c>
      <c r="C21" s="300">
        <f>IFERROR(C20/C19-1,0)</f>
        <v>2.6891597544608459E-2</v>
      </c>
      <c r="D21" s="300">
        <f>IFERROR(D20/D19-1,0)</f>
        <v>-2.5255383701834333E-2</v>
      </c>
      <c r="E21" s="300">
        <f>IFERROR(E20/E19-1,0)</f>
        <v>-3.9763899018359861E-2</v>
      </c>
      <c r="F21" s="301" t="s">
        <v>207</v>
      </c>
    </row>
    <row r="22" spans="1:10" ht="13.5" thickBot="1">
      <c r="A22" s="1097" t="s">
        <v>360</v>
      </c>
      <c r="B22" s="1098"/>
      <c r="C22" s="302" t="s">
        <v>207</v>
      </c>
      <c r="D22" s="303">
        <f>IFERROR(D20/C20-1,0)</f>
        <v>0.12545194517202041</v>
      </c>
      <c r="E22" s="303">
        <f>IFERROR(E20/D20-1,0)</f>
        <v>8.8570966237375703E-3</v>
      </c>
      <c r="F22" s="303">
        <f>IFERROR(F19/E20-1,0)</f>
        <v>9.0897511498997607E-2</v>
      </c>
    </row>
    <row r="23" spans="1:10" ht="13.5" thickTop="1">
      <c r="A23" s="293" t="s">
        <v>209</v>
      </c>
      <c r="B23" s="294" t="s">
        <v>205</v>
      </c>
      <c r="C23" s="273">
        <v>-724</v>
      </c>
      <c r="D23" s="273">
        <v>-3605</v>
      </c>
      <c r="E23" s="273">
        <v>-630</v>
      </c>
      <c r="F23" s="273">
        <v>17</v>
      </c>
    </row>
    <row r="24" spans="1:10" ht="13.5" thickBot="1">
      <c r="A24" s="295"/>
      <c r="B24" s="296" t="s">
        <v>206</v>
      </c>
      <c r="C24" s="304">
        <v>-8798</v>
      </c>
      <c r="D24" s="304">
        <v>-3946</v>
      </c>
      <c r="E24" s="304">
        <v>-5054</v>
      </c>
      <c r="F24" s="297"/>
    </row>
    <row r="25" spans="1:10">
      <c r="A25" s="298"/>
      <c r="B25" s="299" t="s">
        <v>359</v>
      </c>
      <c r="C25" s="300">
        <f>IFERROR(C24/C23-1,0)</f>
        <v>11.151933701657459</v>
      </c>
      <c r="D25" s="300">
        <f>IFERROR(D24/D23-1,0)</f>
        <v>9.4590846047156729E-2</v>
      </c>
      <c r="E25" s="300">
        <f>IFERROR(E24/E23-1,0)</f>
        <v>7.0222222222222221</v>
      </c>
      <c r="F25" s="301" t="s">
        <v>207</v>
      </c>
    </row>
    <row r="26" spans="1:10" ht="13.5" thickBot="1">
      <c r="A26" s="1097" t="s">
        <v>360</v>
      </c>
      <c r="B26" s="1098"/>
      <c r="C26" s="302" t="s">
        <v>207</v>
      </c>
      <c r="D26" s="303">
        <f>IFERROR(D24/C24-1,0)</f>
        <v>-0.55148897476699243</v>
      </c>
      <c r="E26" s="303">
        <f>IFERROR(E24/D24-1,0)</f>
        <v>0.28079067410035474</v>
      </c>
      <c r="F26" s="303">
        <f>IFERROR(F23/E24-1,0)</f>
        <v>-1.0033636723387416</v>
      </c>
    </row>
    <row r="27" spans="1:10" ht="13.5" thickTop="1">
      <c r="A27" s="305" t="s">
        <v>210</v>
      </c>
      <c r="B27" s="294" t="s">
        <v>205</v>
      </c>
      <c r="C27" s="273">
        <v>256</v>
      </c>
      <c r="D27" s="273">
        <v>120</v>
      </c>
      <c r="E27" s="273">
        <v>273</v>
      </c>
      <c r="F27" s="273">
        <v>557</v>
      </c>
    </row>
    <row r="28" spans="1:10" ht="13.5" thickBot="1">
      <c r="A28" s="295"/>
      <c r="B28" s="296" t="s">
        <v>206</v>
      </c>
      <c r="C28" s="304">
        <v>-8317</v>
      </c>
      <c r="D28" s="304">
        <v>-3778</v>
      </c>
      <c r="E28" s="304">
        <v>-4193</v>
      </c>
      <c r="F28" s="297"/>
    </row>
    <row r="29" spans="1:10">
      <c r="A29" s="298"/>
      <c r="B29" s="299" t="s">
        <v>359</v>
      </c>
      <c r="C29" s="300">
        <f>IFERROR(C28/C27-1,0)</f>
        <v>-33.48828125</v>
      </c>
      <c r="D29" s="300">
        <f>IFERROR(D28/D27-1,0)</f>
        <v>-32.483333333333334</v>
      </c>
      <c r="E29" s="300">
        <f>IFERROR(E28/E27-1,0)</f>
        <v>-16.358974358974358</v>
      </c>
      <c r="F29" s="301" t="s">
        <v>207</v>
      </c>
    </row>
    <row r="30" spans="1:10" ht="13.5" thickBot="1">
      <c r="A30" s="1097" t="s">
        <v>360</v>
      </c>
      <c r="B30" s="1098"/>
      <c r="C30" s="302" t="s">
        <v>207</v>
      </c>
      <c r="D30" s="303">
        <f>IFERROR(D28/C28-1,0)</f>
        <v>-0.5457496693519297</v>
      </c>
      <c r="E30" s="303">
        <f>IFERROR(E28/D28-1,0)</f>
        <v>0.10984647961884586</v>
      </c>
      <c r="F30" s="303">
        <f>IFERROR(F27/E28-1,0)</f>
        <v>-1.1328404483663248</v>
      </c>
    </row>
    <row r="31" spans="1:10" ht="9" customHeight="1" thickTop="1" thickBot="1">
      <c r="A31" s="306"/>
      <c r="B31" s="307"/>
      <c r="C31" s="308"/>
      <c r="D31" s="309"/>
      <c r="E31" s="309"/>
      <c r="F31" s="310"/>
    </row>
    <row r="32" spans="1:10" ht="13.5" thickTop="1">
      <c r="A32" s="293" t="s">
        <v>211</v>
      </c>
      <c r="B32" s="294" t="s">
        <v>205</v>
      </c>
      <c r="C32" s="273">
        <v>50</v>
      </c>
      <c r="D32" s="273">
        <v>49</v>
      </c>
      <c r="E32" s="273">
        <v>47</v>
      </c>
      <c r="F32" s="276">
        <v>47</v>
      </c>
    </row>
    <row r="33" spans="1:7" ht="13.5" thickBot="1">
      <c r="A33" s="295"/>
      <c r="B33" s="296" t="s">
        <v>206</v>
      </c>
      <c r="C33" s="304">
        <v>48</v>
      </c>
      <c r="D33" s="304">
        <v>47</v>
      </c>
      <c r="E33" s="304">
        <v>46</v>
      </c>
      <c r="F33" s="311" t="s">
        <v>207</v>
      </c>
    </row>
    <row r="34" spans="1:7">
      <c r="A34" s="298"/>
      <c r="B34" s="299" t="s">
        <v>359</v>
      </c>
      <c r="C34" s="300">
        <f>IFERROR(C33/C32-1,0)</f>
        <v>-4.0000000000000036E-2</v>
      </c>
      <c r="D34" s="300">
        <f>IFERROR(D33/D32-1,0)</f>
        <v>-4.081632653061229E-2</v>
      </c>
      <c r="E34" s="300">
        <f>IFERROR(E33/E32-1,0)</f>
        <v>-2.1276595744680882E-2</v>
      </c>
      <c r="F34" s="301" t="s">
        <v>207</v>
      </c>
    </row>
    <row r="35" spans="1:7" ht="13.5" thickBot="1">
      <c r="A35" s="1097" t="s">
        <v>360</v>
      </c>
      <c r="B35" s="1098"/>
      <c r="C35" s="302" t="s">
        <v>207</v>
      </c>
      <c r="D35" s="303">
        <f>IFERROR(D33/C33-1,0)</f>
        <v>-2.083333333333337E-2</v>
      </c>
      <c r="E35" s="303">
        <f>IFERROR(E33/D33-1,0)</f>
        <v>-2.1276595744680882E-2</v>
      </c>
      <c r="F35" s="303">
        <f>IFERROR(F32/E33-1,0)</f>
        <v>2.1739130434782705E-2</v>
      </c>
    </row>
    <row r="36" spans="1:7" ht="13.5" thickTop="1">
      <c r="A36" s="293" t="s">
        <v>212</v>
      </c>
      <c r="B36" s="294" t="s">
        <v>205</v>
      </c>
      <c r="C36" s="273">
        <v>67868</v>
      </c>
      <c r="D36" s="273">
        <v>76283</v>
      </c>
      <c r="E36" s="273">
        <v>88397</v>
      </c>
      <c r="F36" s="276">
        <v>103154</v>
      </c>
    </row>
    <row r="37" spans="1:7" ht="13.5" thickBot="1">
      <c r="A37" s="295"/>
      <c r="B37" s="296" t="s">
        <v>206</v>
      </c>
      <c r="C37" s="304">
        <v>67608</v>
      </c>
      <c r="D37" s="304">
        <v>75775</v>
      </c>
      <c r="E37" s="304">
        <v>88674</v>
      </c>
      <c r="F37" s="311"/>
    </row>
    <row r="38" spans="1:7">
      <c r="A38" s="298"/>
      <c r="B38" s="299" t="s">
        <v>359</v>
      </c>
      <c r="C38" s="300">
        <f>IFERROR(C37/C36-1,0)</f>
        <v>-3.8309659928095208E-3</v>
      </c>
      <c r="D38" s="300">
        <f>IFERROR(D37/D36-1,0)</f>
        <v>-6.6594129753679843E-3</v>
      </c>
      <c r="E38" s="300">
        <f>IFERROR(E37/E36-1,0)</f>
        <v>3.1335905064651115E-3</v>
      </c>
      <c r="F38" s="301" t="s">
        <v>207</v>
      </c>
    </row>
    <row r="39" spans="1:7" ht="13.5" thickBot="1">
      <c r="A39" s="1097" t="s">
        <v>360</v>
      </c>
      <c r="B39" s="1098"/>
      <c r="C39" s="302" t="s">
        <v>207</v>
      </c>
      <c r="D39" s="303">
        <f>IFERROR(D37/C37-1,0)</f>
        <v>0.12079931369068753</v>
      </c>
      <c r="E39" s="303">
        <f>IFERROR(E37/D37-1,0)</f>
        <v>0.17022764764104248</v>
      </c>
      <c r="F39" s="303">
        <f>IFERROR(F36/E37-1,0)</f>
        <v>0.16329476509461616</v>
      </c>
    </row>
    <row r="40" spans="1:7" ht="9" customHeight="1" thickTop="1" thickBot="1">
      <c r="A40" s="306"/>
      <c r="B40" s="307"/>
      <c r="C40" s="308"/>
      <c r="D40" s="309"/>
      <c r="E40" s="309"/>
      <c r="F40" s="310"/>
    </row>
    <row r="41" spans="1:7" ht="13.5" thickTop="1">
      <c r="A41" s="293" t="s">
        <v>362</v>
      </c>
      <c r="B41" s="294" t="s">
        <v>205</v>
      </c>
      <c r="C41" s="273">
        <v>0</v>
      </c>
      <c r="D41" s="273">
        <v>0</v>
      </c>
      <c r="E41" s="273">
        <v>0</v>
      </c>
      <c r="F41" s="273">
        <v>0</v>
      </c>
    </row>
    <row r="42" spans="1:7" ht="13.5" thickBot="1">
      <c r="A42" s="295"/>
      <c r="B42" s="296" t="s">
        <v>206</v>
      </c>
      <c r="C42" s="304">
        <v>0</v>
      </c>
      <c r="D42" s="304">
        <v>0</v>
      </c>
      <c r="E42" s="304">
        <v>0</v>
      </c>
      <c r="F42" s="304">
        <v>0</v>
      </c>
    </row>
    <row r="43" spans="1:7">
      <c r="A43" s="298"/>
      <c r="B43" s="299" t="s">
        <v>359</v>
      </c>
      <c r="C43" s="300">
        <f>IFERROR(C42/C41-1,0)</f>
        <v>0</v>
      </c>
      <c r="D43" s="300">
        <f>IFERROR(D42/D41-1,0)</f>
        <v>0</v>
      </c>
      <c r="E43" s="300">
        <f>IFERROR(E42/E41-1,0)</f>
        <v>0</v>
      </c>
      <c r="F43" s="301" t="s">
        <v>207</v>
      </c>
    </row>
    <row r="44" spans="1:7" ht="13.5" thickBot="1">
      <c r="A44" s="1097" t="s">
        <v>360</v>
      </c>
      <c r="B44" s="1098"/>
      <c r="C44" s="302" t="s">
        <v>207</v>
      </c>
      <c r="D44" s="303">
        <f>IFERROR(D42/C42-1,0)</f>
        <v>0</v>
      </c>
      <c r="E44" s="303">
        <f>IFERROR(E42/D42-1,0)</f>
        <v>0</v>
      </c>
      <c r="F44" s="303">
        <f>IFERROR(F41/E42-1,0)</f>
        <v>0</v>
      </c>
    </row>
    <row r="45" spans="1:7" ht="13.5" thickTop="1"/>
    <row r="46" spans="1:7" ht="15.75" customHeight="1">
      <c r="A46" s="1099" t="s">
        <v>881</v>
      </c>
      <c r="B46" s="1099"/>
      <c r="C46" s="1099"/>
      <c r="D46" s="1099"/>
      <c r="E46" s="1099"/>
      <c r="F46" s="1099"/>
      <c r="G46" s="312"/>
    </row>
    <row r="47" spans="1:7">
      <c r="A47" s="1099"/>
      <c r="B47" s="1099"/>
      <c r="C47" s="1099"/>
      <c r="D47" s="1099"/>
      <c r="E47" s="1099"/>
      <c r="F47" s="1099"/>
      <c r="G47" s="312"/>
    </row>
    <row r="48" spans="1:7">
      <c r="A48" s="1099"/>
      <c r="B48" s="1099"/>
      <c r="C48" s="1099"/>
      <c r="D48" s="1099"/>
      <c r="E48" s="1099"/>
      <c r="F48" s="1099"/>
    </row>
    <row r="50" spans="1:1">
      <c r="A50" s="267" t="s">
        <v>363</v>
      </c>
    </row>
  </sheetData>
  <mergeCells count="12">
    <mergeCell ref="E1:F1"/>
    <mergeCell ref="A3:F3"/>
    <mergeCell ref="A10:B10"/>
    <mergeCell ref="A14:B14"/>
    <mergeCell ref="A18:B18"/>
    <mergeCell ref="A44:B44"/>
    <mergeCell ref="A46:F48"/>
    <mergeCell ref="A22:B22"/>
    <mergeCell ref="A26:B26"/>
    <mergeCell ref="A30:B30"/>
    <mergeCell ref="A35:B35"/>
    <mergeCell ref="A39:B39"/>
  </mergeCells>
  <pageMargins left="0.19685039370078741" right="0.31496062992125984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>
    <tabColor theme="3" tint="0.79998168889431442"/>
  </sheetPr>
  <dimension ref="A1:G46"/>
  <sheetViews>
    <sheetView showGridLines="0" workbookViewId="0">
      <selection activeCell="H26" sqref="H26"/>
    </sheetView>
  </sheetViews>
  <sheetFormatPr defaultColWidth="9.140625" defaultRowHeight="12.75"/>
  <cols>
    <col min="1" max="1" width="23.85546875" style="267" customWidth="1"/>
    <col min="2" max="2" width="16.85546875" style="267" customWidth="1"/>
    <col min="3" max="6" width="15.7109375" style="267" customWidth="1"/>
    <col min="7" max="16384" width="9.140625" style="267"/>
  </cols>
  <sheetData>
    <row r="1" spans="1:6">
      <c r="B1" s="237"/>
      <c r="C1" s="237"/>
      <c r="D1" s="237"/>
      <c r="E1" s="237"/>
      <c r="F1" s="314"/>
    </row>
    <row r="2" spans="1:6" ht="13.5" thickBot="1">
      <c r="B2" s="237"/>
      <c r="C2" s="315"/>
      <c r="D2" s="315"/>
      <c r="E2" s="315"/>
      <c r="F2" s="315"/>
    </row>
    <row r="3" spans="1:6" ht="47.25" customHeight="1" thickBot="1">
      <c r="A3" s="315"/>
      <c r="B3" s="316"/>
      <c r="C3" s="317" t="s">
        <v>877</v>
      </c>
      <c r="D3" s="317" t="s">
        <v>903</v>
      </c>
      <c r="E3" s="318" t="s">
        <v>904</v>
      </c>
      <c r="F3" s="319" t="s">
        <v>905</v>
      </c>
    </row>
    <row r="4" spans="1:6" ht="15" customHeight="1">
      <c r="A4" s="1105" t="s">
        <v>213</v>
      </c>
      <c r="B4" s="1106"/>
      <c r="C4" s="710">
        <v>-2192</v>
      </c>
      <c r="D4" s="710">
        <v>3022</v>
      </c>
      <c r="E4" s="711">
        <v>2207</v>
      </c>
      <c r="F4" s="711">
        <v>7657</v>
      </c>
    </row>
    <row r="5" spans="1:6" ht="15" customHeight="1">
      <c r="A5" s="1107" t="s">
        <v>364</v>
      </c>
      <c r="B5" s="1108"/>
      <c r="C5" s="712"/>
      <c r="D5" s="712"/>
      <c r="E5" s="713">
        <v>0</v>
      </c>
      <c r="F5" s="394">
        <v>0.47</v>
      </c>
    </row>
    <row r="6" spans="1:6" ht="15" customHeight="1">
      <c r="A6" s="1107" t="s">
        <v>365</v>
      </c>
      <c r="B6" s="1108"/>
      <c r="C6" s="712"/>
      <c r="D6" s="712"/>
      <c r="E6" s="713">
        <v>0</v>
      </c>
      <c r="F6" s="394">
        <v>1.08</v>
      </c>
    </row>
    <row r="7" spans="1:6" ht="15" customHeight="1">
      <c r="A7" s="1107" t="s">
        <v>366</v>
      </c>
      <c r="B7" s="1108"/>
      <c r="C7" s="712"/>
      <c r="D7" s="712">
        <v>75000</v>
      </c>
      <c r="E7" s="713">
        <v>-1999000</v>
      </c>
      <c r="F7" s="394">
        <v>3600000</v>
      </c>
    </row>
    <row r="8" spans="1:6" ht="15" customHeight="1">
      <c r="A8" s="1107" t="s">
        <v>215</v>
      </c>
      <c r="B8" s="1108"/>
      <c r="C8" s="712">
        <v>92</v>
      </c>
      <c r="D8" s="712">
        <v>104</v>
      </c>
      <c r="E8" s="713">
        <v>131</v>
      </c>
      <c r="F8" s="713">
        <v>130</v>
      </c>
    </row>
    <row r="9" spans="1:6" ht="15" customHeight="1">
      <c r="A9" s="1107" t="s">
        <v>214</v>
      </c>
      <c r="B9" s="1108"/>
      <c r="C9" s="712">
        <v>133</v>
      </c>
      <c r="D9" s="712">
        <v>134</v>
      </c>
      <c r="E9" s="713">
        <v>130</v>
      </c>
      <c r="F9" s="713">
        <v>125</v>
      </c>
    </row>
    <row r="10" spans="1:6" ht="15" customHeight="1" thickBot="1">
      <c r="A10" s="1109" t="s">
        <v>367</v>
      </c>
      <c r="B10" s="1110"/>
      <c r="C10" s="714">
        <v>39</v>
      </c>
      <c r="D10" s="714">
        <v>37</v>
      </c>
      <c r="E10" s="715">
        <v>43</v>
      </c>
      <c r="F10" s="716">
        <v>43</v>
      </c>
    </row>
    <row r="11" spans="1:6">
      <c r="A11" s="321"/>
      <c r="B11" s="321"/>
      <c r="C11" s="321"/>
      <c r="D11" s="321"/>
      <c r="E11" s="321"/>
      <c r="F11" s="321"/>
    </row>
    <row r="12" spans="1:6" ht="13.5" thickBot="1">
      <c r="B12" s="237"/>
      <c r="C12" s="315"/>
      <c r="D12" s="315"/>
      <c r="E12" s="315"/>
      <c r="F12" s="322" t="s">
        <v>194</v>
      </c>
    </row>
    <row r="13" spans="1:6" ht="39.75" customHeight="1" thickBot="1">
      <c r="A13" s="315"/>
      <c r="B13" s="316"/>
      <c r="C13" s="323" t="s">
        <v>785</v>
      </c>
      <c r="D13" s="323" t="s">
        <v>878</v>
      </c>
      <c r="E13" s="323" t="s">
        <v>906</v>
      </c>
      <c r="F13" s="323" t="s">
        <v>907</v>
      </c>
    </row>
    <row r="14" spans="1:6" ht="15" customHeight="1">
      <c r="A14" s="1111" t="s">
        <v>368</v>
      </c>
      <c r="B14" s="1112"/>
      <c r="C14" s="717">
        <v>0</v>
      </c>
      <c r="D14" s="717">
        <v>0</v>
      </c>
      <c r="E14" s="717">
        <v>0</v>
      </c>
      <c r="F14" s="718">
        <v>0</v>
      </c>
    </row>
    <row r="15" spans="1:6" ht="15" customHeight="1">
      <c r="A15" s="1113" t="s">
        <v>369</v>
      </c>
      <c r="B15" s="1114"/>
      <c r="C15" s="719">
        <v>0</v>
      </c>
      <c r="D15" s="719">
        <v>0</v>
      </c>
      <c r="E15" s="719">
        <v>0</v>
      </c>
      <c r="F15" s="720">
        <v>0</v>
      </c>
    </row>
    <row r="16" spans="1:6" ht="15" customHeight="1" thickBot="1">
      <c r="A16" s="1115" t="s">
        <v>272</v>
      </c>
      <c r="B16" s="1116"/>
      <c r="C16" s="722">
        <f>SUM(C14:C15)</f>
        <v>0</v>
      </c>
      <c r="D16" s="722">
        <f>SUM(D14:D15)</f>
        <v>0</v>
      </c>
      <c r="E16" s="722">
        <f>SUM(E14:E15)</f>
        <v>0</v>
      </c>
      <c r="F16" s="722">
        <f>SUM(F14:F15)</f>
        <v>0</v>
      </c>
    </row>
    <row r="17" spans="1:6">
      <c r="A17" s="321"/>
      <c r="B17" s="326"/>
      <c r="C17" s="327"/>
      <c r="D17" s="327"/>
      <c r="E17" s="327"/>
      <c r="F17" s="327"/>
    </row>
    <row r="18" spans="1:6" ht="13.5" thickBot="1">
      <c r="A18" s="237"/>
      <c r="B18" s="328"/>
      <c r="C18" s="329"/>
      <c r="D18" s="329"/>
      <c r="E18" s="329"/>
      <c r="F18" s="322" t="s">
        <v>194</v>
      </c>
    </row>
    <row r="19" spans="1:6" ht="30" customHeight="1" thickBot="1">
      <c r="A19" s="315"/>
      <c r="B19" s="330"/>
      <c r="C19" s="331" t="s">
        <v>737</v>
      </c>
      <c r="D19" s="331" t="s">
        <v>746</v>
      </c>
      <c r="E19" s="331" t="s">
        <v>782</v>
      </c>
      <c r="F19" s="332" t="s">
        <v>905</v>
      </c>
    </row>
    <row r="20" spans="1:6" ht="15" customHeight="1">
      <c r="A20" s="1117" t="s">
        <v>224</v>
      </c>
      <c r="B20" s="333" t="s">
        <v>205</v>
      </c>
      <c r="C20" s="271"/>
      <c r="D20" s="271"/>
      <c r="E20" s="271"/>
      <c r="F20" s="271"/>
    </row>
    <row r="21" spans="1:6" ht="15" customHeight="1">
      <c r="A21" s="1103"/>
      <c r="B21" s="334" t="s">
        <v>372</v>
      </c>
      <c r="C21" s="335"/>
      <c r="D21" s="335"/>
      <c r="E21" s="335"/>
      <c r="F21" s="336" t="s">
        <v>207</v>
      </c>
    </row>
    <row r="22" spans="1:6" ht="15" customHeight="1" thickBot="1">
      <c r="A22" s="1104"/>
      <c r="B22" s="337" t="s">
        <v>385</v>
      </c>
      <c r="C22" s="325"/>
      <c r="D22" s="325"/>
      <c r="E22" s="325"/>
      <c r="F22" s="338" t="s">
        <v>207</v>
      </c>
    </row>
    <row r="23" spans="1:6" ht="15" customHeight="1">
      <c r="A23" s="1103" t="s">
        <v>370</v>
      </c>
      <c r="B23" s="339" t="s">
        <v>205</v>
      </c>
      <c r="C23" s="340"/>
      <c r="D23" s="340"/>
      <c r="E23" s="340"/>
      <c r="F23" s="340"/>
    </row>
    <row r="24" spans="1:6" ht="15" customHeight="1">
      <c r="A24" s="1103"/>
      <c r="B24" s="324" t="s">
        <v>372</v>
      </c>
      <c r="C24" s="723">
        <v>1956</v>
      </c>
      <c r="D24" s="723">
        <v>1979</v>
      </c>
      <c r="E24" s="723">
        <v>1902</v>
      </c>
      <c r="F24" s="724" t="s">
        <v>207</v>
      </c>
    </row>
    <row r="25" spans="1:6" ht="15" customHeight="1" thickBot="1">
      <c r="A25" s="1104"/>
      <c r="B25" s="320" t="s">
        <v>385</v>
      </c>
      <c r="C25" s="725">
        <v>1956</v>
      </c>
      <c r="D25" s="725">
        <v>1979</v>
      </c>
      <c r="E25" s="725">
        <v>1902</v>
      </c>
      <c r="F25" s="721" t="s">
        <v>207</v>
      </c>
    </row>
    <row r="26" spans="1:6">
      <c r="A26" s="1103" t="s">
        <v>371</v>
      </c>
      <c r="B26" s="339" t="s">
        <v>205</v>
      </c>
      <c r="C26" s="726"/>
      <c r="D26" s="726"/>
      <c r="E26" s="727"/>
      <c r="F26" s="728"/>
    </row>
    <row r="27" spans="1:6">
      <c r="A27" s="1103"/>
      <c r="B27" s="341" t="s">
        <v>372</v>
      </c>
      <c r="C27" s="729">
        <v>1956</v>
      </c>
      <c r="D27" s="729">
        <v>1979</v>
      </c>
      <c r="E27" s="730">
        <v>1902</v>
      </c>
      <c r="F27" s="731" t="s">
        <v>207</v>
      </c>
    </row>
    <row r="28" spans="1:6" ht="13.5" thickBot="1">
      <c r="A28" s="1104"/>
      <c r="B28" s="342" t="s">
        <v>385</v>
      </c>
      <c r="C28" s="725">
        <v>1956</v>
      </c>
      <c r="D28" s="732">
        <v>1979</v>
      </c>
      <c r="E28" s="725">
        <v>1902</v>
      </c>
      <c r="F28" s="733" t="s">
        <v>207</v>
      </c>
    </row>
    <row r="29" spans="1:6">
      <c r="A29" s="321"/>
      <c r="B29" s="326"/>
      <c r="C29" s="343"/>
      <c r="D29" s="343"/>
      <c r="E29" s="327"/>
      <c r="F29" s="343"/>
    </row>
    <row r="30" spans="1:6">
      <c r="A30" s="237"/>
      <c r="B30" s="328"/>
      <c r="C30" s="343"/>
      <c r="D30" s="343"/>
      <c r="E30" s="343"/>
      <c r="F30" s="343"/>
    </row>
    <row r="31" spans="1:6">
      <c r="A31" s="237"/>
      <c r="B31" s="328"/>
      <c r="C31" s="343"/>
      <c r="D31" s="343"/>
      <c r="E31" s="343"/>
      <c r="F31" s="343"/>
    </row>
    <row r="32" spans="1:6">
      <c r="B32" s="237"/>
    </row>
    <row r="33" spans="1:7">
      <c r="B33" s="237"/>
    </row>
    <row r="34" spans="1:7" ht="18" customHeight="1">
      <c r="A34" s="344" t="s">
        <v>216</v>
      </c>
      <c r="B34" s="344"/>
      <c r="C34" s="344"/>
      <c r="D34" s="344"/>
      <c r="E34" s="344"/>
      <c r="F34" s="344"/>
    </row>
    <row r="35" spans="1:7" ht="18" customHeight="1">
      <c r="A35" s="1118" t="s">
        <v>787</v>
      </c>
      <c r="B35" s="1118"/>
      <c r="C35" s="1118"/>
      <c r="D35" s="1118"/>
      <c r="E35" s="1118"/>
      <c r="F35" s="1118"/>
      <c r="G35" s="345"/>
    </row>
    <row r="36" spans="1:7" ht="18" customHeight="1">
      <c r="A36" s="1118"/>
      <c r="B36" s="1118"/>
      <c r="C36" s="1118"/>
      <c r="D36" s="1118"/>
      <c r="E36" s="1118"/>
      <c r="F36" s="1118"/>
      <c r="G36" s="345"/>
    </row>
    <row r="37" spans="1:7" ht="18" customHeight="1">
      <c r="A37" s="1118"/>
      <c r="B37" s="1118"/>
      <c r="C37" s="1118"/>
      <c r="D37" s="1118"/>
      <c r="E37" s="1118"/>
      <c r="F37" s="1118"/>
      <c r="G37" s="345"/>
    </row>
    <row r="38" spans="1:7" ht="18" customHeight="1">
      <c r="A38" s="1118"/>
      <c r="B38" s="1118"/>
      <c r="C38" s="1118"/>
      <c r="D38" s="1118"/>
      <c r="E38" s="1118"/>
      <c r="F38" s="1118"/>
      <c r="G38" s="345"/>
    </row>
    <row r="39" spans="1:7" ht="18" customHeight="1">
      <c r="A39" s="1102" t="s">
        <v>788</v>
      </c>
      <c r="B39" s="1102"/>
      <c r="C39" s="1102"/>
      <c r="D39" s="1102"/>
      <c r="E39" s="1102"/>
      <c r="F39" s="1102"/>
      <c r="G39" s="345"/>
    </row>
    <row r="40" spans="1:7" ht="18" customHeight="1">
      <c r="A40" s="1102" t="s">
        <v>789</v>
      </c>
      <c r="B40" s="1102"/>
      <c r="C40" s="1102"/>
      <c r="D40" s="1102"/>
      <c r="E40" s="1102"/>
      <c r="F40" s="1102"/>
      <c r="G40" s="345"/>
    </row>
    <row r="41" spans="1:7" ht="18" customHeight="1">
      <c r="A41" s="1102" t="s">
        <v>790</v>
      </c>
      <c r="B41" s="1102"/>
      <c r="C41" s="1102"/>
      <c r="D41" s="1102"/>
      <c r="E41" s="1102"/>
      <c r="F41" s="1102"/>
      <c r="G41" s="345"/>
    </row>
    <row r="42" spans="1:7" ht="18" customHeight="1">
      <c r="A42" s="1099" t="s">
        <v>791</v>
      </c>
      <c r="B42" s="1099"/>
      <c r="C42" s="1099"/>
      <c r="D42" s="1099"/>
      <c r="E42" s="1099"/>
      <c r="F42" s="1099"/>
      <c r="G42" s="345"/>
    </row>
    <row r="43" spans="1:7" ht="12" customHeight="1">
      <c r="A43" s="1099"/>
      <c r="B43" s="1099"/>
      <c r="C43" s="1099"/>
      <c r="D43" s="1099"/>
      <c r="E43" s="1099"/>
      <c r="F43" s="1099"/>
      <c r="G43" s="345"/>
    </row>
    <row r="44" spans="1:7" ht="18" customHeight="1">
      <c r="A44" s="1102" t="s">
        <v>792</v>
      </c>
      <c r="B44" s="1102"/>
      <c r="C44" s="1102"/>
      <c r="D44" s="1102"/>
      <c r="E44" s="1102"/>
      <c r="F44" s="1102"/>
      <c r="G44" s="345"/>
    </row>
    <row r="45" spans="1:7" ht="21" customHeight="1">
      <c r="A45" s="1099" t="s">
        <v>793</v>
      </c>
      <c r="B45" s="1099"/>
      <c r="C45" s="1099"/>
      <c r="D45" s="1099"/>
      <c r="E45" s="1099"/>
      <c r="F45" s="1099"/>
    </row>
    <row r="46" spans="1:7" ht="9" customHeight="1">
      <c r="A46" s="1099"/>
      <c r="B46" s="1099"/>
      <c r="C46" s="1099"/>
      <c r="D46" s="1099"/>
      <c r="E46" s="1099"/>
      <c r="F46" s="1099"/>
    </row>
  </sheetData>
  <mergeCells count="20">
    <mergeCell ref="A16:B16"/>
    <mergeCell ref="A20:A22"/>
    <mergeCell ref="A35:F38"/>
    <mergeCell ref="A39:F39"/>
    <mergeCell ref="A44:F44"/>
    <mergeCell ref="A45:F46"/>
    <mergeCell ref="A23:A25"/>
    <mergeCell ref="A4:B4"/>
    <mergeCell ref="A5:B5"/>
    <mergeCell ref="A6:B6"/>
    <mergeCell ref="A7:B7"/>
    <mergeCell ref="A8:B8"/>
    <mergeCell ref="A9:B9"/>
    <mergeCell ref="A10:B10"/>
    <mergeCell ref="A40:F40"/>
    <mergeCell ref="A41:F41"/>
    <mergeCell ref="A42:F43"/>
    <mergeCell ref="A26:A28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tabColor theme="6" tint="0.59999389629810485"/>
  </sheetPr>
  <dimension ref="A1:I151"/>
  <sheetViews>
    <sheetView showGridLines="0" tabSelected="1" topLeftCell="A16" workbookViewId="0">
      <selection activeCell="J129" sqref="J129"/>
    </sheetView>
  </sheetViews>
  <sheetFormatPr defaultColWidth="8.85546875" defaultRowHeight="15.75"/>
  <cols>
    <col min="1" max="1" width="2.7109375" style="61" customWidth="1"/>
    <col min="2" max="2" width="21.7109375" style="61" customWidth="1"/>
    <col min="3" max="3" width="45.7109375" style="61" customWidth="1"/>
    <col min="4" max="4" width="7.5703125" style="61" customWidth="1"/>
    <col min="5" max="8" width="15.7109375" style="1" customWidth="1"/>
    <col min="9" max="16384" width="8.85546875" style="61"/>
  </cols>
  <sheetData>
    <row r="1" spans="1:9" ht="12.75" customHeight="1">
      <c r="H1" s="32" t="s">
        <v>357</v>
      </c>
    </row>
    <row r="2" spans="1:9" ht="17.25" customHeight="1">
      <c r="B2" s="1136" t="s">
        <v>908</v>
      </c>
      <c r="C2" s="1136"/>
      <c r="D2" s="1136"/>
      <c r="E2" s="1136"/>
      <c r="F2" s="1136"/>
      <c r="G2" s="1136"/>
      <c r="H2" s="1136"/>
      <c r="I2" s="28"/>
    </row>
    <row r="3" spans="1:9" ht="12" customHeight="1" thickBot="1">
      <c r="E3" s="61"/>
      <c r="F3" s="61"/>
      <c r="G3" s="61"/>
      <c r="H3" s="180" t="s">
        <v>194</v>
      </c>
    </row>
    <row r="4" spans="1:9" ht="20.25" customHeight="1">
      <c r="B4" s="1130" t="s">
        <v>253</v>
      </c>
      <c r="C4" s="1132" t="s">
        <v>254</v>
      </c>
      <c r="D4" s="1134" t="s">
        <v>39</v>
      </c>
      <c r="E4" s="1127" t="s">
        <v>62</v>
      </c>
      <c r="F4" s="1128"/>
      <c r="G4" s="1128"/>
      <c r="H4" s="1129"/>
    </row>
    <row r="5" spans="1:9" ht="28.5" customHeight="1">
      <c r="B5" s="1131"/>
      <c r="C5" s="1133"/>
      <c r="D5" s="1135"/>
      <c r="E5" s="833" t="s">
        <v>909</v>
      </c>
      <c r="F5" s="833" t="s">
        <v>910</v>
      </c>
      <c r="G5" s="833" t="s">
        <v>911</v>
      </c>
      <c r="H5" s="34" t="s">
        <v>912</v>
      </c>
    </row>
    <row r="6" spans="1:9" ht="12.75" customHeight="1" thickBot="1">
      <c r="B6" s="16">
        <v>1</v>
      </c>
      <c r="C6" s="13">
        <v>2</v>
      </c>
      <c r="D6" s="31">
        <v>3</v>
      </c>
      <c r="E6" s="17">
        <v>4</v>
      </c>
      <c r="F6" s="13">
        <v>5</v>
      </c>
      <c r="G6" s="31">
        <v>6</v>
      </c>
      <c r="H6" s="18">
        <v>7</v>
      </c>
    </row>
    <row r="7" spans="1:9" ht="20.100000000000001" customHeight="1">
      <c r="B7" s="39"/>
      <c r="C7" s="4" t="s">
        <v>88</v>
      </c>
      <c r="D7" s="29"/>
      <c r="E7" s="401"/>
      <c r="F7" s="401"/>
      <c r="G7" s="401"/>
      <c r="H7" s="402"/>
    </row>
    <row r="8" spans="1:9" ht="20.100000000000001" customHeight="1">
      <c r="A8" s="64"/>
      <c r="B8" s="826" t="s">
        <v>758</v>
      </c>
      <c r="C8" s="4" t="s">
        <v>396</v>
      </c>
      <c r="D8" s="30" t="s">
        <v>277</v>
      </c>
      <c r="E8" s="403"/>
      <c r="F8" s="403"/>
      <c r="G8" s="403"/>
      <c r="H8" s="404"/>
    </row>
    <row r="9" spans="1:9" ht="20.100000000000001" customHeight="1">
      <c r="A9" s="64"/>
      <c r="B9" s="1038"/>
      <c r="C9" s="248" t="s">
        <v>397</v>
      </c>
      <c r="D9" s="1137" t="s">
        <v>278</v>
      </c>
      <c r="E9" s="1047">
        <f>E11+E18+E27+E28+E39</f>
        <v>47400</v>
      </c>
      <c r="F9" s="1047">
        <f t="shared" ref="F9:H9" si="0">F11+F18+F27+F28+F39</f>
        <v>48500</v>
      </c>
      <c r="G9" s="1047">
        <f t="shared" si="0"/>
        <v>49000</v>
      </c>
      <c r="H9" s="1047">
        <f t="shared" si="0"/>
        <v>49800</v>
      </c>
    </row>
    <row r="10" spans="1:9" ht="13.5" customHeight="1">
      <c r="A10" s="64"/>
      <c r="B10" s="1038"/>
      <c r="C10" s="249" t="s">
        <v>398</v>
      </c>
      <c r="D10" s="1035"/>
      <c r="E10" s="1048"/>
      <c r="F10" s="1048"/>
      <c r="G10" s="1048"/>
      <c r="H10" s="1048"/>
    </row>
    <row r="11" spans="1:9" ht="20.100000000000001" customHeight="1">
      <c r="A11" s="64"/>
      <c r="B11" s="1045" t="s">
        <v>759</v>
      </c>
      <c r="C11" s="8" t="s">
        <v>399</v>
      </c>
      <c r="D11" s="1046" t="s">
        <v>279</v>
      </c>
      <c r="E11" s="1123"/>
      <c r="F11" s="1123"/>
      <c r="G11" s="1123"/>
      <c r="H11" s="1121"/>
    </row>
    <row r="12" spans="1:9" ht="12.75" customHeight="1">
      <c r="A12" s="64"/>
      <c r="B12" s="1045"/>
      <c r="C12" s="9" t="s">
        <v>400</v>
      </c>
      <c r="D12" s="1046"/>
      <c r="E12" s="1124"/>
      <c r="F12" s="1124"/>
      <c r="G12" s="1124"/>
      <c r="H12" s="1122"/>
    </row>
    <row r="13" spans="1:9" ht="20.100000000000001" customHeight="1">
      <c r="A13" s="64"/>
      <c r="B13" s="826" t="s">
        <v>760</v>
      </c>
      <c r="C13" s="10" t="s">
        <v>132</v>
      </c>
      <c r="D13" s="827" t="s">
        <v>280</v>
      </c>
      <c r="E13" s="172"/>
      <c r="F13" s="172"/>
      <c r="G13" s="172"/>
      <c r="H13" s="173"/>
    </row>
    <row r="14" spans="1:9" ht="25.5" customHeight="1">
      <c r="A14" s="64"/>
      <c r="B14" s="826" t="s">
        <v>401</v>
      </c>
      <c r="C14" s="10" t="s">
        <v>402</v>
      </c>
      <c r="D14" s="827" t="s">
        <v>281</v>
      </c>
      <c r="E14" s="172"/>
      <c r="F14" s="172"/>
      <c r="G14" s="172"/>
      <c r="H14" s="173"/>
    </row>
    <row r="15" spans="1:9" ht="20.100000000000001" customHeight="1">
      <c r="A15" s="64"/>
      <c r="B15" s="826" t="s">
        <v>761</v>
      </c>
      <c r="C15" s="10" t="s">
        <v>403</v>
      </c>
      <c r="D15" s="827" t="s">
        <v>282</v>
      </c>
      <c r="E15" s="172"/>
      <c r="F15" s="172"/>
      <c r="G15" s="172"/>
      <c r="H15" s="173"/>
    </row>
    <row r="16" spans="1:9" ht="25.5" customHeight="1">
      <c r="A16" s="64"/>
      <c r="B16" s="826" t="s">
        <v>404</v>
      </c>
      <c r="C16" s="10" t="s">
        <v>405</v>
      </c>
      <c r="D16" s="827" t="s">
        <v>283</v>
      </c>
      <c r="E16" s="172"/>
      <c r="F16" s="172"/>
      <c r="G16" s="172"/>
      <c r="H16" s="173"/>
    </row>
    <row r="17" spans="1:8" ht="20.100000000000001" customHeight="1">
      <c r="A17" s="64"/>
      <c r="B17" s="826" t="s">
        <v>762</v>
      </c>
      <c r="C17" s="10" t="s">
        <v>406</v>
      </c>
      <c r="D17" s="827" t="s">
        <v>284</v>
      </c>
      <c r="E17" s="172"/>
      <c r="F17" s="172"/>
      <c r="G17" s="172"/>
      <c r="H17" s="173"/>
    </row>
    <row r="18" spans="1:8" s="251" customFormat="1" ht="20.100000000000001" customHeight="1">
      <c r="A18" s="250"/>
      <c r="B18" s="1038" t="s">
        <v>763</v>
      </c>
      <c r="C18" s="248" t="s">
        <v>407</v>
      </c>
      <c r="D18" s="1035" t="s">
        <v>285</v>
      </c>
      <c r="E18" s="1047">
        <f>E20+E21+E22+E23+E24+E25+E26</f>
        <v>47400</v>
      </c>
      <c r="F18" s="1047">
        <f t="shared" ref="F18:H18" si="1">F20+F21+F22+F23+F24+F25+F26</f>
        <v>48500</v>
      </c>
      <c r="G18" s="1047">
        <f t="shared" si="1"/>
        <v>49000</v>
      </c>
      <c r="H18" s="1047">
        <f t="shared" si="1"/>
        <v>49800</v>
      </c>
    </row>
    <row r="19" spans="1:8" s="251" customFormat="1" ht="12.75" customHeight="1">
      <c r="A19" s="250"/>
      <c r="B19" s="1038"/>
      <c r="C19" s="249" t="s">
        <v>408</v>
      </c>
      <c r="D19" s="1035"/>
      <c r="E19" s="1048"/>
      <c r="F19" s="1048"/>
      <c r="G19" s="1048"/>
      <c r="H19" s="1048"/>
    </row>
    <row r="20" spans="1:8" ht="20.100000000000001" customHeight="1">
      <c r="A20" s="64"/>
      <c r="B20" s="826" t="s">
        <v>409</v>
      </c>
      <c r="C20" s="10" t="s">
        <v>410</v>
      </c>
      <c r="D20" s="827" t="s">
        <v>286</v>
      </c>
      <c r="E20" s="172">
        <v>22900</v>
      </c>
      <c r="F20" s="172">
        <v>22700</v>
      </c>
      <c r="G20" s="172">
        <v>22500</v>
      </c>
      <c r="H20" s="173">
        <v>22300</v>
      </c>
    </row>
    <row r="21" spans="1:8" ht="20.100000000000001" customHeight="1">
      <c r="B21" s="425" t="s">
        <v>764</v>
      </c>
      <c r="C21" s="283" t="s">
        <v>411</v>
      </c>
      <c r="D21" s="284" t="s">
        <v>287</v>
      </c>
      <c r="E21" s="285">
        <v>24500</v>
      </c>
      <c r="F21" s="285">
        <v>25800</v>
      </c>
      <c r="G21" s="285">
        <v>26500</v>
      </c>
      <c r="H21" s="286">
        <v>27500</v>
      </c>
    </row>
    <row r="22" spans="1:8" ht="20.100000000000001" customHeight="1">
      <c r="B22" s="41" t="s">
        <v>765</v>
      </c>
      <c r="C22" s="10" t="s">
        <v>412</v>
      </c>
      <c r="D22" s="827" t="s">
        <v>288</v>
      </c>
      <c r="E22" s="172"/>
      <c r="F22" s="172"/>
      <c r="G22" s="172"/>
      <c r="H22" s="173"/>
    </row>
    <row r="23" spans="1:8" ht="25.5" customHeight="1">
      <c r="B23" s="41" t="s">
        <v>413</v>
      </c>
      <c r="C23" s="10" t="s">
        <v>414</v>
      </c>
      <c r="D23" s="827" t="s">
        <v>289</v>
      </c>
      <c r="E23" s="172"/>
      <c r="F23" s="172"/>
      <c r="G23" s="172"/>
      <c r="H23" s="173"/>
    </row>
    <row r="24" spans="1:8" ht="25.5" customHeight="1">
      <c r="B24" s="41" t="s">
        <v>415</v>
      </c>
      <c r="C24" s="10" t="s">
        <v>766</v>
      </c>
      <c r="D24" s="827" t="s">
        <v>290</v>
      </c>
      <c r="E24" s="172"/>
      <c r="F24" s="172"/>
      <c r="G24" s="172"/>
      <c r="H24" s="173"/>
    </row>
    <row r="25" spans="1:8" ht="25.5" customHeight="1">
      <c r="B25" s="41" t="s">
        <v>416</v>
      </c>
      <c r="C25" s="10" t="s">
        <v>417</v>
      </c>
      <c r="D25" s="827" t="s">
        <v>291</v>
      </c>
      <c r="E25" s="172"/>
      <c r="F25" s="172"/>
      <c r="G25" s="172"/>
      <c r="H25" s="173"/>
    </row>
    <row r="26" spans="1:8" ht="25.5" customHeight="1">
      <c r="B26" s="41" t="s">
        <v>416</v>
      </c>
      <c r="C26" s="10" t="s">
        <v>418</v>
      </c>
      <c r="D26" s="827" t="s">
        <v>292</v>
      </c>
      <c r="E26" s="172"/>
      <c r="F26" s="172"/>
      <c r="G26" s="172"/>
      <c r="H26" s="173"/>
    </row>
    <row r="27" spans="1:8" ht="20.100000000000001" customHeight="1">
      <c r="A27" s="64"/>
      <c r="B27" s="826" t="s">
        <v>767</v>
      </c>
      <c r="C27" s="10" t="s">
        <v>419</v>
      </c>
      <c r="D27" s="827" t="s">
        <v>293</v>
      </c>
      <c r="E27" s="172"/>
      <c r="F27" s="172"/>
      <c r="G27" s="172"/>
      <c r="H27" s="173"/>
    </row>
    <row r="28" spans="1:8" ht="25.5" customHeight="1">
      <c r="A28" s="64"/>
      <c r="B28" s="1045" t="s">
        <v>420</v>
      </c>
      <c r="C28" s="8" t="s">
        <v>421</v>
      </c>
      <c r="D28" s="1046" t="s">
        <v>294</v>
      </c>
      <c r="E28" s="1123"/>
      <c r="F28" s="1123"/>
      <c r="G28" s="1123"/>
      <c r="H28" s="1121"/>
    </row>
    <row r="29" spans="1:8" ht="22.5" customHeight="1">
      <c r="A29" s="64"/>
      <c r="B29" s="1045"/>
      <c r="C29" s="9" t="s">
        <v>422</v>
      </c>
      <c r="D29" s="1046"/>
      <c r="E29" s="1124"/>
      <c r="F29" s="1124"/>
      <c r="G29" s="1124"/>
      <c r="H29" s="1122"/>
    </row>
    <row r="30" spans="1:8" ht="25.5" customHeight="1">
      <c r="A30" s="64"/>
      <c r="B30" s="826" t="s">
        <v>423</v>
      </c>
      <c r="C30" s="10" t="s">
        <v>749</v>
      </c>
      <c r="D30" s="827" t="s">
        <v>295</v>
      </c>
      <c r="E30" s="172"/>
      <c r="F30" s="172"/>
      <c r="G30" s="172"/>
      <c r="H30" s="173"/>
    </row>
    <row r="31" spans="1:8" ht="25.5" customHeight="1">
      <c r="B31" s="41" t="s">
        <v>424</v>
      </c>
      <c r="C31" s="10" t="s">
        <v>425</v>
      </c>
      <c r="D31" s="827" t="s">
        <v>296</v>
      </c>
      <c r="E31" s="172"/>
      <c r="F31" s="172"/>
      <c r="G31" s="172"/>
      <c r="H31" s="173"/>
    </row>
    <row r="32" spans="1:8" ht="35.25" customHeight="1">
      <c r="B32" s="41" t="s">
        <v>426</v>
      </c>
      <c r="C32" s="10" t="s">
        <v>427</v>
      </c>
      <c r="D32" s="827" t="s">
        <v>297</v>
      </c>
      <c r="E32" s="172"/>
      <c r="F32" s="172"/>
      <c r="G32" s="172"/>
      <c r="H32" s="173"/>
    </row>
    <row r="33" spans="1:8" ht="35.25" customHeight="1">
      <c r="B33" s="41" t="s">
        <v>428</v>
      </c>
      <c r="C33" s="10" t="s">
        <v>750</v>
      </c>
      <c r="D33" s="827" t="s">
        <v>298</v>
      </c>
      <c r="E33" s="172"/>
      <c r="F33" s="172"/>
      <c r="G33" s="172"/>
      <c r="H33" s="173"/>
    </row>
    <row r="34" spans="1:8" ht="25.5" customHeight="1">
      <c r="B34" s="41" t="s">
        <v>429</v>
      </c>
      <c r="C34" s="10" t="s">
        <v>430</v>
      </c>
      <c r="D34" s="827" t="s">
        <v>299</v>
      </c>
      <c r="E34" s="172"/>
      <c r="F34" s="172"/>
      <c r="G34" s="172"/>
      <c r="H34" s="173"/>
    </row>
    <row r="35" spans="1:8" ht="25.5" customHeight="1">
      <c r="B35" s="41" t="s">
        <v>429</v>
      </c>
      <c r="C35" s="10" t="s">
        <v>431</v>
      </c>
      <c r="D35" s="827" t="s">
        <v>300</v>
      </c>
      <c r="E35" s="172"/>
      <c r="F35" s="172"/>
      <c r="G35" s="172"/>
      <c r="H35" s="173"/>
    </row>
    <row r="36" spans="1:8" ht="39" customHeight="1">
      <c r="B36" s="41" t="s">
        <v>768</v>
      </c>
      <c r="C36" s="10" t="s">
        <v>751</v>
      </c>
      <c r="D36" s="827" t="s">
        <v>301</v>
      </c>
      <c r="E36" s="172"/>
      <c r="F36" s="172"/>
      <c r="G36" s="172"/>
      <c r="H36" s="173"/>
    </row>
    <row r="37" spans="1:8" ht="25.5" customHeight="1">
      <c r="B37" s="41" t="s">
        <v>769</v>
      </c>
      <c r="C37" s="10" t="s">
        <v>432</v>
      </c>
      <c r="D37" s="827" t="s">
        <v>302</v>
      </c>
      <c r="E37" s="172"/>
      <c r="F37" s="172"/>
      <c r="G37" s="172"/>
      <c r="H37" s="173"/>
    </row>
    <row r="38" spans="1:8" ht="25.5" customHeight="1">
      <c r="B38" s="41" t="s">
        <v>433</v>
      </c>
      <c r="C38" s="10" t="s">
        <v>434</v>
      </c>
      <c r="D38" s="827" t="s">
        <v>303</v>
      </c>
      <c r="E38" s="172"/>
      <c r="F38" s="172"/>
      <c r="G38" s="172"/>
      <c r="H38" s="173"/>
    </row>
    <row r="39" spans="1:8" ht="25.5" customHeight="1">
      <c r="B39" s="41" t="s">
        <v>435</v>
      </c>
      <c r="C39" s="10" t="s">
        <v>436</v>
      </c>
      <c r="D39" s="827" t="s">
        <v>304</v>
      </c>
      <c r="E39" s="172"/>
      <c r="F39" s="172"/>
      <c r="G39" s="172"/>
      <c r="H39" s="173"/>
    </row>
    <row r="40" spans="1:8" ht="20.100000000000001" customHeight="1">
      <c r="A40" s="64"/>
      <c r="B40" s="826">
        <v>288</v>
      </c>
      <c r="C40" s="4" t="s">
        <v>437</v>
      </c>
      <c r="D40" s="827" t="s">
        <v>305</v>
      </c>
      <c r="E40" s="172"/>
      <c r="F40" s="172"/>
      <c r="G40" s="172"/>
      <c r="H40" s="173"/>
    </row>
    <row r="41" spans="1:8" s="251" customFormat="1" ht="20.100000000000001" customHeight="1">
      <c r="A41" s="250"/>
      <c r="B41" s="1038"/>
      <c r="C41" s="248" t="s">
        <v>438</v>
      </c>
      <c r="D41" s="1035" t="s">
        <v>306</v>
      </c>
      <c r="E41" s="1047">
        <f>E43+E49+E50+E57+E62+E72+E73</f>
        <v>47400</v>
      </c>
      <c r="F41" s="1047">
        <f t="shared" ref="F41:H41" si="2">F43+F49+F50+F57+F62+F72+F73</f>
        <v>50400</v>
      </c>
      <c r="G41" s="1047">
        <f t="shared" si="2"/>
        <v>55300</v>
      </c>
      <c r="H41" s="1047">
        <f t="shared" si="2"/>
        <v>69150</v>
      </c>
    </row>
    <row r="42" spans="1:8" s="251" customFormat="1" ht="12.75" customHeight="1">
      <c r="A42" s="250"/>
      <c r="B42" s="1038"/>
      <c r="C42" s="249" t="s">
        <v>439</v>
      </c>
      <c r="D42" s="1035"/>
      <c r="E42" s="1048"/>
      <c r="F42" s="1048"/>
      <c r="G42" s="1048"/>
      <c r="H42" s="1048"/>
    </row>
    <row r="43" spans="1:8" s="251" customFormat="1" ht="25.5" customHeight="1">
      <c r="B43" s="252" t="s">
        <v>440</v>
      </c>
      <c r="C43" s="253" t="s">
        <v>441</v>
      </c>
      <c r="D43" s="824" t="s">
        <v>307</v>
      </c>
      <c r="E43" s="825">
        <f>E44+E47</f>
        <v>2500</v>
      </c>
      <c r="F43" s="825">
        <f t="shared" ref="F43:H43" si="3">F44+F47</f>
        <v>2400</v>
      </c>
      <c r="G43" s="825">
        <f t="shared" si="3"/>
        <v>2400</v>
      </c>
      <c r="H43" s="825">
        <f t="shared" si="3"/>
        <v>2400</v>
      </c>
    </row>
    <row r="44" spans="1:8" ht="20.100000000000001" customHeight="1">
      <c r="B44" s="41">
        <v>10</v>
      </c>
      <c r="C44" s="10" t="s">
        <v>442</v>
      </c>
      <c r="D44" s="827" t="s">
        <v>308</v>
      </c>
      <c r="E44" s="172">
        <v>2000</v>
      </c>
      <c r="F44" s="172">
        <v>1900</v>
      </c>
      <c r="G44" s="172">
        <v>1900</v>
      </c>
      <c r="H44" s="173">
        <v>1900</v>
      </c>
    </row>
    <row r="45" spans="1:8" ht="20.100000000000001" customHeight="1">
      <c r="B45" s="41" t="s">
        <v>443</v>
      </c>
      <c r="C45" s="10" t="s">
        <v>444</v>
      </c>
      <c r="D45" s="827" t="s">
        <v>309</v>
      </c>
      <c r="E45" s="172"/>
      <c r="F45" s="172"/>
      <c r="G45" s="172"/>
      <c r="H45" s="173"/>
    </row>
    <row r="46" spans="1:8" ht="20.100000000000001" customHeight="1">
      <c r="B46" s="41">
        <v>13</v>
      </c>
      <c r="C46" s="10" t="s">
        <v>445</v>
      </c>
      <c r="D46" s="827" t="s">
        <v>310</v>
      </c>
      <c r="E46" s="172"/>
      <c r="F46" s="172"/>
      <c r="G46" s="172"/>
      <c r="H46" s="173"/>
    </row>
    <row r="47" spans="1:8" ht="20.100000000000001" customHeight="1">
      <c r="B47" s="41" t="s">
        <v>446</v>
      </c>
      <c r="C47" s="10" t="s">
        <v>447</v>
      </c>
      <c r="D47" s="827" t="s">
        <v>311</v>
      </c>
      <c r="E47" s="172">
        <v>500</v>
      </c>
      <c r="F47" s="172">
        <v>500</v>
      </c>
      <c r="G47" s="172">
        <v>500</v>
      </c>
      <c r="H47" s="173">
        <v>500</v>
      </c>
    </row>
    <row r="48" spans="1:8" ht="20.100000000000001" customHeight="1">
      <c r="B48" s="41" t="s">
        <v>448</v>
      </c>
      <c r="C48" s="10" t="s">
        <v>449</v>
      </c>
      <c r="D48" s="827" t="s">
        <v>312</v>
      </c>
      <c r="E48" s="172"/>
      <c r="F48" s="172"/>
      <c r="G48" s="172"/>
      <c r="H48" s="173"/>
    </row>
    <row r="49" spans="1:9" ht="25.5" customHeight="1">
      <c r="A49" s="64"/>
      <c r="B49" s="826">
        <v>14</v>
      </c>
      <c r="C49" s="10" t="s">
        <v>450</v>
      </c>
      <c r="D49" s="827" t="s">
        <v>313</v>
      </c>
      <c r="E49" s="172"/>
      <c r="F49" s="172"/>
      <c r="G49" s="172"/>
      <c r="H49" s="173"/>
    </row>
    <row r="50" spans="1:9" s="251" customFormat="1" ht="20.100000000000001" customHeight="1">
      <c r="A50" s="250"/>
      <c r="B50" s="1038">
        <v>20</v>
      </c>
      <c r="C50" s="248" t="s">
        <v>451</v>
      </c>
      <c r="D50" s="1035" t="s">
        <v>314</v>
      </c>
      <c r="E50" s="1047">
        <f>E52+E53+E54+E55+E56</f>
        <v>27000</v>
      </c>
      <c r="F50" s="1047">
        <f t="shared" ref="F50:H50" si="4">F52+F53+F54+F55+F56</f>
        <v>30000</v>
      </c>
      <c r="G50" s="1047">
        <f t="shared" si="4"/>
        <v>34000</v>
      </c>
      <c r="H50" s="1047">
        <f t="shared" si="4"/>
        <v>26000</v>
      </c>
    </row>
    <row r="51" spans="1:9" s="251" customFormat="1" ht="12" customHeight="1">
      <c r="A51" s="250"/>
      <c r="B51" s="1038"/>
      <c r="C51" s="249" t="s">
        <v>452</v>
      </c>
      <c r="D51" s="1035"/>
      <c r="E51" s="1048"/>
      <c r="F51" s="1048"/>
      <c r="G51" s="1048"/>
      <c r="H51" s="1048"/>
    </row>
    <row r="52" spans="1:9" ht="20.100000000000001" customHeight="1">
      <c r="A52" s="64"/>
      <c r="B52" s="395">
        <v>204</v>
      </c>
      <c r="C52" s="283" t="s">
        <v>453</v>
      </c>
      <c r="D52" s="284" t="s">
        <v>315</v>
      </c>
      <c r="E52" s="285">
        <v>27000</v>
      </c>
      <c r="F52" s="285">
        <v>30000</v>
      </c>
      <c r="G52" s="285">
        <v>34000</v>
      </c>
      <c r="H52" s="286">
        <v>26000</v>
      </c>
      <c r="I52" s="390"/>
    </row>
    <row r="53" spans="1:9" ht="20.100000000000001" customHeight="1">
      <c r="A53" s="64"/>
      <c r="B53" s="826">
        <v>205</v>
      </c>
      <c r="C53" s="10" t="s">
        <v>454</v>
      </c>
      <c r="D53" s="827" t="s">
        <v>316</v>
      </c>
      <c r="E53" s="172"/>
      <c r="F53" s="172"/>
      <c r="G53" s="172"/>
      <c r="H53" s="173"/>
    </row>
    <row r="54" spans="1:9" ht="25.5" customHeight="1">
      <c r="A54" s="64"/>
      <c r="B54" s="826" t="s">
        <v>455</v>
      </c>
      <c r="C54" s="10" t="s">
        <v>456</v>
      </c>
      <c r="D54" s="827" t="s">
        <v>317</v>
      </c>
      <c r="E54" s="172"/>
      <c r="F54" s="172"/>
      <c r="G54" s="172"/>
      <c r="H54" s="173"/>
    </row>
    <row r="55" spans="1:9" ht="25.5" customHeight="1">
      <c r="A55" s="64"/>
      <c r="B55" s="826" t="s">
        <v>457</v>
      </c>
      <c r="C55" s="10" t="s">
        <v>458</v>
      </c>
      <c r="D55" s="827" t="s">
        <v>318</v>
      </c>
      <c r="E55" s="172"/>
      <c r="F55" s="172"/>
      <c r="G55" s="172"/>
      <c r="H55" s="173"/>
    </row>
    <row r="56" spans="1:9" ht="20.100000000000001" customHeight="1">
      <c r="A56" s="64"/>
      <c r="B56" s="826">
        <v>206</v>
      </c>
      <c r="C56" s="10" t="s">
        <v>459</v>
      </c>
      <c r="D56" s="827" t="s">
        <v>319</v>
      </c>
      <c r="E56" s="172"/>
      <c r="F56" s="172"/>
      <c r="G56" s="172"/>
      <c r="H56" s="173"/>
    </row>
    <row r="57" spans="1:9" s="251" customFormat="1" ht="20.100000000000001" customHeight="1">
      <c r="A57" s="250"/>
      <c r="B57" s="1038" t="s">
        <v>460</v>
      </c>
      <c r="C57" s="248" t="s">
        <v>461</v>
      </c>
      <c r="D57" s="1035" t="s">
        <v>320</v>
      </c>
      <c r="E57" s="1047">
        <f>E59+E60+E61</f>
        <v>300</v>
      </c>
      <c r="F57" s="1047">
        <f t="shared" ref="F57:H57" si="5">F59+F60+F61</f>
        <v>500</v>
      </c>
      <c r="G57" s="1047">
        <f t="shared" si="5"/>
        <v>500</v>
      </c>
      <c r="H57" s="1047">
        <f t="shared" si="5"/>
        <v>300</v>
      </c>
    </row>
    <row r="58" spans="1:9" s="251" customFormat="1" ht="12" customHeight="1">
      <c r="A58" s="250"/>
      <c r="B58" s="1038"/>
      <c r="C58" s="249" t="s">
        <v>462</v>
      </c>
      <c r="D58" s="1035"/>
      <c r="E58" s="1048"/>
      <c r="F58" s="1048"/>
      <c r="G58" s="1048"/>
      <c r="H58" s="1048"/>
    </row>
    <row r="59" spans="1:9" ht="23.25" customHeight="1">
      <c r="B59" s="425" t="s">
        <v>463</v>
      </c>
      <c r="C59" s="283" t="s">
        <v>464</v>
      </c>
      <c r="D59" s="284" t="s">
        <v>321</v>
      </c>
      <c r="E59" s="285">
        <v>300</v>
      </c>
      <c r="F59" s="285">
        <v>500</v>
      </c>
      <c r="G59" s="285">
        <v>500</v>
      </c>
      <c r="H59" s="286">
        <v>300</v>
      </c>
    </row>
    <row r="60" spans="1:9" ht="20.100000000000001" customHeight="1">
      <c r="B60" s="41">
        <v>223</v>
      </c>
      <c r="C60" s="10" t="s">
        <v>465</v>
      </c>
      <c r="D60" s="827" t="s">
        <v>322</v>
      </c>
      <c r="E60" s="172"/>
      <c r="F60" s="172"/>
      <c r="G60" s="172"/>
      <c r="H60" s="173"/>
    </row>
    <row r="61" spans="1:9" ht="25.5" customHeight="1">
      <c r="A61" s="64"/>
      <c r="B61" s="826">
        <v>224</v>
      </c>
      <c r="C61" s="10" t="s">
        <v>466</v>
      </c>
      <c r="D61" s="827" t="s">
        <v>323</v>
      </c>
      <c r="E61" s="172"/>
      <c r="F61" s="172"/>
      <c r="G61" s="172"/>
      <c r="H61" s="173"/>
    </row>
    <row r="62" spans="1:9" s="251" customFormat="1" ht="20.100000000000001" customHeight="1">
      <c r="A62" s="250"/>
      <c r="B62" s="1038">
        <v>23</v>
      </c>
      <c r="C62" s="248" t="s">
        <v>467</v>
      </c>
      <c r="D62" s="1035" t="s">
        <v>324</v>
      </c>
      <c r="E62" s="1033">
        <f>E64+E65+E66+E67+E68+E69+E70+E71</f>
        <v>300</v>
      </c>
      <c r="F62" s="1033">
        <f t="shared" ref="F62:H62" si="6">F64+F65+F66+F67+F68+F69+F70+F71</f>
        <v>400</v>
      </c>
      <c r="G62" s="1033">
        <f t="shared" si="6"/>
        <v>500</v>
      </c>
      <c r="H62" s="1033">
        <f t="shared" si="6"/>
        <v>450</v>
      </c>
    </row>
    <row r="63" spans="1:9" s="251" customFormat="1" ht="20.100000000000001" customHeight="1">
      <c r="A63" s="250"/>
      <c r="B63" s="1038"/>
      <c r="C63" s="249" t="s">
        <v>468</v>
      </c>
      <c r="D63" s="1035"/>
      <c r="E63" s="1034"/>
      <c r="F63" s="1034"/>
      <c r="G63" s="1034"/>
      <c r="H63" s="1034"/>
    </row>
    <row r="64" spans="1:9" ht="25.5" customHeight="1">
      <c r="B64" s="41">
        <v>230</v>
      </c>
      <c r="C64" s="10" t="s">
        <v>469</v>
      </c>
      <c r="D64" s="827" t="s">
        <v>325</v>
      </c>
      <c r="E64" s="172"/>
      <c r="F64" s="172"/>
      <c r="G64" s="172"/>
      <c r="H64" s="173"/>
    </row>
    <row r="65" spans="1:8" ht="25.5" customHeight="1">
      <c r="B65" s="41">
        <v>231</v>
      </c>
      <c r="C65" s="10" t="s">
        <v>776</v>
      </c>
      <c r="D65" s="827" t="s">
        <v>326</v>
      </c>
      <c r="E65" s="172"/>
      <c r="F65" s="172"/>
      <c r="G65" s="172"/>
      <c r="H65" s="173"/>
    </row>
    <row r="66" spans="1:8" ht="20.100000000000001" customHeight="1">
      <c r="B66" s="41" t="s">
        <v>470</v>
      </c>
      <c r="C66" s="10" t="s">
        <v>471</v>
      </c>
      <c r="D66" s="827" t="s">
        <v>327</v>
      </c>
      <c r="E66" s="172">
        <v>300</v>
      </c>
      <c r="F66" s="172">
        <v>400</v>
      </c>
      <c r="G66" s="172">
        <v>500</v>
      </c>
      <c r="H66" s="173">
        <v>450</v>
      </c>
    </row>
    <row r="67" spans="1:8" ht="25.5" customHeight="1">
      <c r="B67" s="41" t="s">
        <v>472</v>
      </c>
      <c r="C67" s="10" t="s">
        <v>473</v>
      </c>
      <c r="D67" s="827" t="s">
        <v>328</v>
      </c>
      <c r="E67" s="172"/>
      <c r="F67" s="172"/>
      <c r="G67" s="172"/>
      <c r="H67" s="173"/>
    </row>
    <row r="68" spans="1:8" ht="25.5" customHeight="1">
      <c r="B68" s="41">
        <v>235</v>
      </c>
      <c r="C68" s="10" t="s">
        <v>474</v>
      </c>
      <c r="D68" s="827" t="s">
        <v>329</v>
      </c>
      <c r="E68" s="172"/>
      <c r="F68" s="172"/>
      <c r="G68" s="172"/>
      <c r="H68" s="173"/>
    </row>
    <row r="69" spans="1:8" ht="25.5" customHeight="1">
      <c r="B69" s="41" t="s">
        <v>475</v>
      </c>
      <c r="C69" s="10" t="s">
        <v>752</v>
      </c>
      <c r="D69" s="827" t="s">
        <v>330</v>
      </c>
      <c r="E69" s="172"/>
      <c r="F69" s="172"/>
      <c r="G69" s="172"/>
      <c r="H69" s="173"/>
    </row>
    <row r="70" spans="1:8" ht="25.5" customHeight="1">
      <c r="B70" s="41">
        <v>237</v>
      </c>
      <c r="C70" s="10" t="s">
        <v>476</v>
      </c>
      <c r="D70" s="827" t="s">
        <v>331</v>
      </c>
      <c r="E70" s="172"/>
      <c r="F70" s="172"/>
      <c r="G70" s="172"/>
      <c r="H70" s="173"/>
    </row>
    <row r="71" spans="1:8" ht="20.100000000000001" customHeight="1">
      <c r="B71" s="41" t="s">
        <v>477</v>
      </c>
      <c r="C71" s="10" t="s">
        <v>478</v>
      </c>
      <c r="D71" s="827" t="s">
        <v>332</v>
      </c>
      <c r="E71" s="172"/>
      <c r="F71" s="172"/>
      <c r="G71" s="172"/>
      <c r="H71" s="173"/>
    </row>
    <row r="72" spans="1:8" ht="20.100000000000001" customHeight="1">
      <c r="B72" s="41">
        <v>24</v>
      </c>
      <c r="C72" s="10" t="s">
        <v>479</v>
      </c>
      <c r="D72" s="827" t="s">
        <v>333</v>
      </c>
      <c r="E72" s="172">
        <v>15800</v>
      </c>
      <c r="F72" s="172">
        <v>15500</v>
      </c>
      <c r="G72" s="172">
        <v>17400</v>
      </c>
      <c r="H72" s="173">
        <v>21000</v>
      </c>
    </row>
    <row r="73" spans="1:8" ht="25.5" customHeight="1">
      <c r="B73" s="41" t="s">
        <v>480</v>
      </c>
      <c r="C73" s="10" t="s">
        <v>481</v>
      </c>
      <c r="D73" s="827" t="s">
        <v>334</v>
      </c>
      <c r="E73" s="172">
        <v>1500</v>
      </c>
      <c r="F73" s="172">
        <v>1600</v>
      </c>
      <c r="G73" s="172">
        <v>500</v>
      </c>
      <c r="H73" s="173">
        <v>19000</v>
      </c>
    </row>
    <row r="74" spans="1:8" s="261" customFormat="1" ht="25.5" customHeight="1">
      <c r="B74" s="436"/>
      <c r="C74" s="437" t="s">
        <v>564</v>
      </c>
      <c r="D74" s="438" t="s">
        <v>335</v>
      </c>
      <c r="E74" s="439">
        <f>E8+E9+E40+E41</f>
        <v>94800</v>
      </c>
      <c r="F74" s="439">
        <f t="shared" ref="F74:H74" si="7">F8+F9+F40+F41</f>
        <v>98900</v>
      </c>
      <c r="G74" s="439">
        <f t="shared" si="7"/>
        <v>104300</v>
      </c>
      <c r="H74" s="439">
        <f t="shared" si="7"/>
        <v>118950</v>
      </c>
    </row>
    <row r="75" spans="1:8" ht="20.100000000000001" customHeight="1">
      <c r="B75" s="41">
        <v>88</v>
      </c>
      <c r="C75" s="4" t="s">
        <v>482</v>
      </c>
      <c r="D75" s="827" t="s">
        <v>336</v>
      </c>
      <c r="E75" s="172">
        <v>24976</v>
      </c>
      <c r="F75" s="172">
        <v>24976</v>
      </c>
      <c r="G75" s="172">
        <v>24976</v>
      </c>
      <c r="H75" s="173">
        <v>24976</v>
      </c>
    </row>
    <row r="76" spans="1:8" ht="20.100000000000001" customHeight="1">
      <c r="A76" s="64"/>
      <c r="B76" s="42"/>
      <c r="C76" s="4" t="s">
        <v>36</v>
      </c>
      <c r="D76" s="11"/>
      <c r="E76" s="172"/>
      <c r="F76" s="172"/>
      <c r="G76" s="172"/>
      <c r="H76" s="173"/>
    </row>
    <row r="77" spans="1:8" ht="20.100000000000001" customHeight="1">
      <c r="A77" s="64"/>
      <c r="B77" s="1045"/>
      <c r="C77" s="6" t="s">
        <v>483</v>
      </c>
      <c r="D77" s="1046" t="s">
        <v>133</v>
      </c>
      <c r="E77" s="1123">
        <f>E79+E80+E81+E82+E83-E84+E85+E88-E89</f>
        <v>50506</v>
      </c>
      <c r="F77" s="1123">
        <f>F79+F80+F81+F82+F83-F84+F85+F88-F89</f>
        <v>50854</v>
      </c>
      <c r="G77" s="1123">
        <f t="shared" ref="G77:H77" si="8">G79+G80+G81+G82+G83-G84+G85+G88-G89</f>
        <v>51466</v>
      </c>
      <c r="H77" s="1123">
        <f t="shared" si="8"/>
        <v>51533</v>
      </c>
    </row>
    <row r="78" spans="1:8" ht="26.45" customHeight="1">
      <c r="A78" s="64"/>
      <c r="B78" s="1045"/>
      <c r="C78" s="7" t="s">
        <v>484</v>
      </c>
      <c r="D78" s="1046"/>
      <c r="E78" s="1124"/>
      <c r="F78" s="1124"/>
      <c r="G78" s="1124"/>
      <c r="H78" s="1124"/>
    </row>
    <row r="79" spans="1:8" ht="20.100000000000001" customHeight="1">
      <c r="A79" s="64"/>
      <c r="B79" s="826" t="s">
        <v>485</v>
      </c>
      <c r="C79" s="10" t="s">
        <v>486</v>
      </c>
      <c r="D79" s="827" t="s">
        <v>134</v>
      </c>
      <c r="E79" s="172">
        <v>17263</v>
      </c>
      <c r="F79" s="172">
        <v>17263</v>
      </c>
      <c r="G79" s="172">
        <v>17263</v>
      </c>
      <c r="H79" s="173">
        <v>17263</v>
      </c>
    </row>
    <row r="80" spans="1:8" ht="20.100000000000001" customHeight="1">
      <c r="B80" s="41">
        <v>31</v>
      </c>
      <c r="C80" s="10" t="s">
        <v>487</v>
      </c>
      <c r="D80" s="827" t="s">
        <v>135</v>
      </c>
      <c r="E80" s="172"/>
      <c r="F80" s="172"/>
      <c r="G80" s="172"/>
      <c r="H80" s="173"/>
    </row>
    <row r="81" spans="1:8" ht="20.100000000000001" customHeight="1">
      <c r="B81" s="41">
        <v>306</v>
      </c>
      <c r="C81" s="10" t="s">
        <v>488</v>
      </c>
      <c r="D81" s="827" t="s">
        <v>136</v>
      </c>
      <c r="E81" s="172"/>
      <c r="F81" s="172"/>
      <c r="G81" s="172"/>
      <c r="H81" s="173"/>
    </row>
    <row r="82" spans="1:8" ht="20.100000000000001" customHeight="1">
      <c r="B82" s="41">
        <v>32</v>
      </c>
      <c r="C82" s="10" t="s">
        <v>489</v>
      </c>
      <c r="D82" s="827" t="s">
        <v>137</v>
      </c>
      <c r="E82" s="172">
        <v>12102</v>
      </c>
      <c r="F82" s="172">
        <v>12102</v>
      </c>
      <c r="G82" s="172">
        <v>12102</v>
      </c>
      <c r="H82" s="173">
        <v>12102</v>
      </c>
    </row>
    <row r="83" spans="1:8" ht="58.5" customHeight="1">
      <c r="B83" s="41" t="s">
        <v>490</v>
      </c>
      <c r="C83" s="10" t="s">
        <v>770</v>
      </c>
      <c r="D83" s="827" t="s">
        <v>138</v>
      </c>
      <c r="E83" s="172"/>
      <c r="F83" s="172"/>
      <c r="G83" s="172"/>
      <c r="H83" s="173"/>
    </row>
    <row r="84" spans="1:8" ht="49.5" customHeight="1">
      <c r="B84" s="41" t="s">
        <v>491</v>
      </c>
      <c r="C84" s="10" t="s">
        <v>777</v>
      </c>
      <c r="D84" s="827" t="s">
        <v>139</v>
      </c>
      <c r="E84" s="172"/>
      <c r="F84" s="172"/>
      <c r="G84" s="172"/>
      <c r="H84" s="173"/>
    </row>
    <row r="85" spans="1:8" s="251" customFormat="1" ht="20.100000000000001" customHeight="1">
      <c r="B85" s="252">
        <v>34</v>
      </c>
      <c r="C85" s="253" t="s">
        <v>492</v>
      </c>
      <c r="D85" s="824" t="s">
        <v>140</v>
      </c>
      <c r="E85" s="825">
        <f>E86+E87</f>
        <v>41106</v>
      </c>
      <c r="F85" s="825">
        <f t="shared" ref="F85:H85" si="9">F86+F87</f>
        <v>41106</v>
      </c>
      <c r="G85" s="825">
        <f t="shared" si="9"/>
        <v>41596</v>
      </c>
      <c r="H85" s="825">
        <f t="shared" si="9"/>
        <v>41663</v>
      </c>
    </row>
    <row r="86" spans="1:8" ht="20.100000000000001" customHeight="1">
      <c r="B86" s="41">
        <v>340</v>
      </c>
      <c r="C86" s="10" t="s">
        <v>150</v>
      </c>
      <c r="D86" s="827" t="s">
        <v>141</v>
      </c>
      <c r="E86" s="172">
        <v>41106</v>
      </c>
      <c r="F86" s="172">
        <v>41106</v>
      </c>
      <c r="G86" s="172">
        <v>41106</v>
      </c>
      <c r="H86" s="173">
        <v>41106</v>
      </c>
    </row>
    <row r="87" spans="1:8" ht="20.100000000000001" customHeight="1">
      <c r="B87" s="425">
        <v>341</v>
      </c>
      <c r="C87" s="283" t="s">
        <v>493</v>
      </c>
      <c r="D87" s="284" t="s">
        <v>142</v>
      </c>
      <c r="E87" s="285"/>
      <c r="F87" s="285"/>
      <c r="G87" s="285">
        <v>490</v>
      </c>
      <c r="H87" s="286">
        <v>557</v>
      </c>
    </row>
    <row r="88" spans="1:8" ht="20.100000000000001" customHeight="1">
      <c r="B88" s="41"/>
      <c r="C88" s="10" t="s">
        <v>494</v>
      </c>
      <c r="D88" s="827" t="s">
        <v>143</v>
      </c>
      <c r="E88" s="172"/>
      <c r="F88" s="172"/>
      <c r="G88" s="172"/>
      <c r="H88" s="173"/>
    </row>
    <row r="89" spans="1:8" s="251" customFormat="1" ht="20.100000000000001" customHeight="1">
      <c r="B89" s="252">
        <v>35</v>
      </c>
      <c r="C89" s="253" t="s">
        <v>495</v>
      </c>
      <c r="D89" s="824" t="s">
        <v>144</v>
      </c>
      <c r="E89" s="825">
        <f>E90+E91</f>
        <v>19965</v>
      </c>
      <c r="F89" s="825">
        <f t="shared" ref="F89:H89" si="10">F90+F91</f>
        <v>19617</v>
      </c>
      <c r="G89" s="825">
        <f t="shared" si="10"/>
        <v>19495</v>
      </c>
      <c r="H89" s="825">
        <f t="shared" si="10"/>
        <v>19495</v>
      </c>
    </row>
    <row r="90" spans="1:8" ht="20.100000000000001" customHeight="1">
      <c r="B90" s="41">
        <v>350</v>
      </c>
      <c r="C90" s="10" t="s">
        <v>496</v>
      </c>
      <c r="D90" s="827" t="s">
        <v>145</v>
      </c>
      <c r="E90" s="172">
        <v>19495</v>
      </c>
      <c r="F90" s="172">
        <v>19495</v>
      </c>
      <c r="G90" s="172">
        <v>19495</v>
      </c>
      <c r="H90" s="173">
        <v>19495</v>
      </c>
    </row>
    <row r="91" spans="1:8" ht="20.100000000000001" customHeight="1">
      <c r="A91" s="64"/>
      <c r="B91" s="395">
        <v>351</v>
      </c>
      <c r="C91" s="283" t="s">
        <v>156</v>
      </c>
      <c r="D91" s="284" t="s">
        <v>146</v>
      </c>
      <c r="E91" s="285">
        <v>470</v>
      </c>
      <c r="F91" s="285">
        <v>122</v>
      </c>
      <c r="G91" s="285"/>
      <c r="H91" s="286"/>
    </row>
    <row r="92" spans="1:8" s="251" customFormat="1" ht="22.5" customHeight="1">
      <c r="A92" s="250"/>
      <c r="B92" s="1038"/>
      <c r="C92" s="248" t="s">
        <v>497</v>
      </c>
      <c r="D92" s="1035" t="s">
        <v>147</v>
      </c>
      <c r="E92" s="1047">
        <f>E94+E99+E108</f>
        <v>12424</v>
      </c>
      <c r="F92" s="1047">
        <f t="shared" ref="F92:H92" si="11">F94+F99+F108</f>
        <v>12000</v>
      </c>
      <c r="G92" s="1047">
        <f t="shared" si="11"/>
        <v>12000</v>
      </c>
      <c r="H92" s="1047">
        <f t="shared" si="11"/>
        <v>12000</v>
      </c>
    </row>
    <row r="93" spans="1:8" s="251" customFormat="1" ht="13.5" customHeight="1">
      <c r="A93" s="250"/>
      <c r="B93" s="1038"/>
      <c r="C93" s="249" t="s">
        <v>498</v>
      </c>
      <c r="D93" s="1035"/>
      <c r="E93" s="1048"/>
      <c r="F93" s="1048"/>
      <c r="G93" s="1048"/>
      <c r="H93" s="1048"/>
    </row>
    <row r="94" spans="1:8" ht="20.100000000000001" customHeight="1">
      <c r="A94" s="64"/>
      <c r="B94" s="1045">
        <v>40</v>
      </c>
      <c r="C94" s="8" t="s">
        <v>499</v>
      </c>
      <c r="D94" s="1046" t="s">
        <v>148</v>
      </c>
      <c r="E94" s="1123">
        <f>E96+E97+E98</f>
        <v>12424</v>
      </c>
      <c r="F94" s="1123">
        <f t="shared" ref="F94:G94" si="12">F96+F97+F98</f>
        <v>12000</v>
      </c>
      <c r="G94" s="1123">
        <f t="shared" si="12"/>
        <v>12000</v>
      </c>
      <c r="H94" s="1123">
        <v>12000</v>
      </c>
    </row>
    <row r="95" spans="1:8" ht="14.25" customHeight="1">
      <c r="A95" s="64"/>
      <c r="B95" s="1045"/>
      <c r="C95" s="9" t="s">
        <v>500</v>
      </c>
      <c r="D95" s="1046"/>
      <c r="E95" s="1124"/>
      <c r="F95" s="1124"/>
      <c r="G95" s="1124"/>
      <c r="H95" s="1124"/>
    </row>
    <row r="96" spans="1:8" ht="25.5" customHeight="1">
      <c r="A96" s="64"/>
      <c r="B96" s="826">
        <v>404</v>
      </c>
      <c r="C96" s="10" t="s">
        <v>501</v>
      </c>
      <c r="D96" s="827" t="s">
        <v>149</v>
      </c>
      <c r="E96" s="172">
        <v>12424</v>
      </c>
      <c r="F96" s="172">
        <v>12000</v>
      </c>
      <c r="G96" s="172">
        <v>12000</v>
      </c>
      <c r="H96" s="173">
        <v>12000</v>
      </c>
    </row>
    <row r="97" spans="1:8" ht="20.100000000000001" customHeight="1">
      <c r="A97" s="64"/>
      <c r="B97" s="826">
        <v>400</v>
      </c>
      <c r="C97" s="10" t="s">
        <v>502</v>
      </c>
      <c r="D97" s="827" t="s">
        <v>151</v>
      </c>
      <c r="E97" s="172"/>
      <c r="F97" s="172"/>
      <c r="G97" s="172"/>
      <c r="H97" s="173"/>
    </row>
    <row r="98" spans="1:8" ht="20.100000000000001" customHeight="1">
      <c r="A98" s="64"/>
      <c r="B98" s="826" t="s">
        <v>772</v>
      </c>
      <c r="C98" s="10" t="s">
        <v>503</v>
      </c>
      <c r="D98" s="827" t="s">
        <v>152</v>
      </c>
      <c r="E98" s="172"/>
      <c r="F98" s="172"/>
      <c r="G98" s="172"/>
      <c r="H98" s="173"/>
    </row>
    <row r="99" spans="1:8" ht="20.100000000000001" customHeight="1">
      <c r="A99" s="64"/>
      <c r="B99" s="1045">
        <v>41</v>
      </c>
      <c r="C99" s="8" t="s">
        <v>504</v>
      </c>
      <c r="D99" s="1046" t="s">
        <v>153</v>
      </c>
      <c r="E99" s="1123"/>
      <c r="F99" s="1123"/>
      <c r="G99" s="1123"/>
      <c r="H99" s="1121"/>
    </row>
    <row r="100" spans="1:8" ht="12" customHeight="1">
      <c r="A100" s="64"/>
      <c r="B100" s="1045"/>
      <c r="C100" s="9" t="s">
        <v>505</v>
      </c>
      <c r="D100" s="1046"/>
      <c r="E100" s="1124"/>
      <c r="F100" s="1124"/>
      <c r="G100" s="1124"/>
      <c r="H100" s="1122"/>
    </row>
    <row r="101" spans="1:8" ht="20.100000000000001" customHeight="1">
      <c r="B101" s="41">
        <v>410</v>
      </c>
      <c r="C101" s="10" t="s">
        <v>506</v>
      </c>
      <c r="D101" s="827" t="s">
        <v>154</v>
      </c>
      <c r="E101" s="172"/>
      <c r="F101" s="172"/>
      <c r="G101" s="172"/>
      <c r="H101" s="173"/>
    </row>
    <row r="102" spans="1:8" ht="36.75" customHeight="1">
      <c r="B102" s="41" t="s">
        <v>507</v>
      </c>
      <c r="C102" s="10" t="s">
        <v>508</v>
      </c>
      <c r="D102" s="827" t="s">
        <v>155</v>
      </c>
      <c r="E102" s="172"/>
      <c r="F102" s="172"/>
      <c r="G102" s="172"/>
      <c r="H102" s="173"/>
    </row>
    <row r="103" spans="1:8" ht="39" customHeight="1">
      <c r="B103" s="41" t="s">
        <v>507</v>
      </c>
      <c r="C103" s="10" t="s">
        <v>509</v>
      </c>
      <c r="D103" s="827" t="s">
        <v>157</v>
      </c>
      <c r="E103" s="172"/>
      <c r="F103" s="172"/>
      <c r="G103" s="172"/>
      <c r="H103" s="173"/>
    </row>
    <row r="104" spans="1:8" ht="25.5" customHeight="1">
      <c r="B104" s="41" t="s">
        <v>510</v>
      </c>
      <c r="C104" s="10" t="s">
        <v>511</v>
      </c>
      <c r="D104" s="827" t="s">
        <v>158</v>
      </c>
      <c r="E104" s="172"/>
      <c r="F104" s="172"/>
      <c r="G104" s="172"/>
      <c r="H104" s="173"/>
    </row>
    <row r="105" spans="1:8" ht="25.5" customHeight="1">
      <c r="B105" s="41" t="s">
        <v>512</v>
      </c>
      <c r="C105" s="10" t="s">
        <v>753</v>
      </c>
      <c r="D105" s="827" t="s">
        <v>159</v>
      </c>
      <c r="E105" s="172"/>
      <c r="F105" s="172"/>
      <c r="G105" s="172"/>
      <c r="H105" s="173"/>
    </row>
    <row r="106" spans="1:8" ht="20.100000000000001" customHeight="1">
      <c r="B106" s="41">
        <v>413</v>
      </c>
      <c r="C106" s="10" t="s">
        <v>513</v>
      </c>
      <c r="D106" s="827" t="s">
        <v>160</v>
      </c>
      <c r="E106" s="172"/>
      <c r="F106" s="172"/>
      <c r="G106" s="172"/>
      <c r="H106" s="173"/>
    </row>
    <row r="107" spans="1:8" ht="20.100000000000001" customHeight="1">
      <c r="B107" s="41">
        <v>419</v>
      </c>
      <c r="C107" s="10" t="s">
        <v>514</v>
      </c>
      <c r="D107" s="827" t="s">
        <v>161</v>
      </c>
      <c r="E107" s="172"/>
      <c r="F107" s="172"/>
      <c r="G107" s="172"/>
      <c r="H107" s="173"/>
    </row>
    <row r="108" spans="1:8" ht="24" customHeight="1">
      <c r="B108" s="41" t="s">
        <v>515</v>
      </c>
      <c r="C108" s="10" t="s">
        <v>516</v>
      </c>
      <c r="D108" s="827" t="s">
        <v>162</v>
      </c>
      <c r="E108" s="172"/>
      <c r="F108" s="172"/>
      <c r="G108" s="172"/>
      <c r="H108" s="173"/>
    </row>
    <row r="109" spans="1:8" ht="20.100000000000001" customHeight="1">
      <c r="B109" s="41">
        <v>498</v>
      </c>
      <c r="C109" s="4" t="s">
        <v>517</v>
      </c>
      <c r="D109" s="827" t="s">
        <v>163</v>
      </c>
      <c r="E109" s="172"/>
      <c r="F109" s="172"/>
      <c r="G109" s="172"/>
      <c r="H109" s="173"/>
    </row>
    <row r="110" spans="1:8" ht="24" customHeight="1">
      <c r="A110" s="64"/>
      <c r="B110" s="826" t="s">
        <v>518</v>
      </c>
      <c r="C110" s="4" t="s">
        <v>519</v>
      </c>
      <c r="D110" s="827" t="s">
        <v>164</v>
      </c>
      <c r="E110" s="172"/>
      <c r="F110" s="172"/>
      <c r="G110" s="172"/>
      <c r="H110" s="173"/>
    </row>
    <row r="111" spans="1:8" ht="23.25" customHeight="1">
      <c r="A111" s="64"/>
      <c r="B111" s="1045"/>
      <c r="C111" s="6" t="s">
        <v>520</v>
      </c>
      <c r="D111" s="1046" t="s">
        <v>165</v>
      </c>
      <c r="E111" s="1123">
        <f>E113+E114+E123+E124+E132+E137+E138</f>
        <v>31870</v>
      </c>
      <c r="F111" s="1123">
        <f t="shared" ref="F111:H111" si="13">F113+F114+F123+F124+F132+F137+F138</f>
        <v>36046</v>
      </c>
      <c r="G111" s="1123">
        <f t="shared" si="13"/>
        <v>40834</v>
      </c>
      <c r="H111" s="1123">
        <f t="shared" si="13"/>
        <v>55417</v>
      </c>
    </row>
    <row r="112" spans="1:8" ht="13.5" customHeight="1">
      <c r="A112" s="64"/>
      <c r="B112" s="1045"/>
      <c r="C112" s="7" t="s">
        <v>521</v>
      </c>
      <c r="D112" s="1046"/>
      <c r="E112" s="1124"/>
      <c r="F112" s="1124"/>
      <c r="G112" s="1124"/>
      <c r="H112" s="1124"/>
    </row>
    <row r="113" spans="1:8" ht="20.100000000000001" customHeight="1">
      <c r="A113" s="64"/>
      <c r="B113" s="826">
        <v>467</v>
      </c>
      <c r="C113" s="10" t="s">
        <v>522</v>
      </c>
      <c r="D113" s="827" t="s">
        <v>166</v>
      </c>
      <c r="E113" s="172"/>
      <c r="F113" s="172"/>
      <c r="G113" s="172"/>
      <c r="H113" s="173"/>
    </row>
    <row r="114" spans="1:8" ht="20.100000000000001" customHeight="1">
      <c r="A114" s="64"/>
      <c r="B114" s="1045" t="s">
        <v>523</v>
      </c>
      <c r="C114" s="8" t="s">
        <v>524</v>
      </c>
      <c r="D114" s="1046" t="s">
        <v>167</v>
      </c>
      <c r="E114" s="1123"/>
      <c r="F114" s="1123"/>
      <c r="G114" s="1123"/>
      <c r="H114" s="1121"/>
    </row>
    <row r="115" spans="1:8" ht="15" customHeight="1">
      <c r="A115" s="64"/>
      <c r="B115" s="1045"/>
      <c r="C115" s="9" t="s">
        <v>525</v>
      </c>
      <c r="D115" s="1046"/>
      <c r="E115" s="1124"/>
      <c r="F115" s="1124"/>
      <c r="G115" s="1124"/>
      <c r="H115" s="1122"/>
    </row>
    <row r="116" spans="1:8" ht="25.5" customHeight="1">
      <c r="A116" s="64"/>
      <c r="B116" s="826" t="s">
        <v>526</v>
      </c>
      <c r="C116" s="10" t="s">
        <v>527</v>
      </c>
      <c r="D116" s="827" t="s">
        <v>168</v>
      </c>
      <c r="E116" s="172"/>
      <c r="F116" s="172"/>
      <c r="G116" s="172"/>
      <c r="H116" s="173"/>
    </row>
    <row r="117" spans="1:8" ht="25.5" customHeight="1">
      <c r="B117" s="41" t="s">
        <v>526</v>
      </c>
      <c r="C117" s="10" t="s">
        <v>528</v>
      </c>
      <c r="D117" s="827" t="s">
        <v>169</v>
      </c>
      <c r="E117" s="172"/>
      <c r="F117" s="172"/>
      <c r="G117" s="172"/>
      <c r="H117" s="173"/>
    </row>
    <row r="118" spans="1:8" ht="25.5" customHeight="1">
      <c r="B118" s="41" t="s">
        <v>529</v>
      </c>
      <c r="C118" s="10" t="s">
        <v>530</v>
      </c>
      <c r="D118" s="827" t="s">
        <v>170</v>
      </c>
      <c r="E118" s="172"/>
      <c r="F118" s="172"/>
      <c r="G118" s="172"/>
      <c r="H118" s="173"/>
    </row>
    <row r="119" spans="1:8" ht="24.75" customHeight="1">
      <c r="B119" s="41" t="s">
        <v>531</v>
      </c>
      <c r="C119" s="10" t="s">
        <v>532</v>
      </c>
      <c r="D119" s="827" t="s">
        <v>171</v>
      </c>
      <c r="E119" s="172"/>
      <c r="F119" s="172"/>
      <c r="G119" s="172"/>
      <c r="H119" s="173"/>
    </row>
    <row r="120" spans="1:8" ht="24.75" customHeight="1">
      <c r="B120" s="41" t="s">
        <v>533</v>
      </c>
      <c r="C120" s="10" t="s">
        <v>534</v>
      </c>
      <c r="D120" s="827" t="s">
        <v>172</v>
      </c>
      <c r="E120" s="172"/>
      <c r="F120" s="172"/>
      <c r="G120" s="172"/>
      <c r="H120" s="173"/>
    </row>
    <row r="121" spans="1:8" ht="20.100000000000001" customHeight="1">
      <c r="B121" s="41">
        <v>426</v>
      </c>
      <c r="C121" s="10" t="s">
        <v>535</v>
      </c>
      <c r="D121" s="827" t="s">
        <v>173</v>
      </c>
      <c r="E121" s="172"/>
      <c r="F121" s="172"/>
      <c r="G121" s="172"/>
      <c r="H121" s="173"/>
    </row>
    <row r="122" spans="1:8" ht="20.100000000000001" customHeight="1">
      <c r="B122" s="41">
        <v>428</v>
      </c>
      <c r="C122" s="10" t="s">
        <v>536</v>
      </c>
      <c r="D122" s="827" t="s">
        <v>174</v>
      </c>
      <c r="E122" s="172"/>
      <c r="F122" s="172"/>
      <c r="G122" s="172"/>
      <c r="H122" s="173"/>
    </row>
    <row r="123" spans="1:8" ht="20.100000000000001" customHeight="1">
      <c r="B123" s="41">
        <v>430</v>
      </c>
      <c r="C123" s="10" t="s">
        <v>537</v>
      </c>
      <c r="D123" s="827" t="s">
        <v>175</v>
      </c>
      <c r="E123" s="172"/>
      <c r="F123" s="172"/>
      <c r="G123" s="172"/>
      <c r="H123" s="173">
        <v>1700</v>
      </c>
    </row>
    <row r="124" spans="1:8" ht="20.100000000000001" customHeight="1">
      <c r="A124" s="64"/>
      <c r="B124" s="1045" t="s">
        <v>538</v>
      </c>
      <c r="C124" s="8" t="s">
        <v>539</v>
      </c>
      <c r="D124" s="1046" t="s">
        <v>176</v>
      </c>
      <c r="E124" s="1123">
        <f>E128</f>
        <v>13000</v>
      </c>
      <c r="F124" s="1123">
        <f t="shared" ref="F124:H124" si="14">F128</f>
        <v>15500</v>
      </c>
      <c r="G124" s="1123">
        <f t="shared" si="14"/>
        <v>16000</v>
      </c>
      <c r="H124" s="1123">
        <f t="shared" si="14"/>
        <v>16500</v>
      </c>
    </row>
    <row r="125" spans="1:8" ht="12.75" customHeight="1">
      <c r="A125" s="64"/>
      <c r="B125" s="1045"/>
      <c r="C125" s="9" t="s">
        <v>540</v>
      </c>
      <c r="D125" s="1046"/>
      <c r="E125" s="1124"/>
      <c r="F125" s="1124"/>
      <c r="G125" s="1124"/>
      <c r="H125" s="1124"/>
    </row>
    <row r="126" spans="1:8" ht="24.75" customHeight="1">
      <c r="B126" s="41" t="s">
        <v>541</v>
      </c>
      <c r="C126" s="10" t="s">
        <v>542</v>
      </c>
      <c r="D126" s="827" t="s">
        <v>177</v>
      </c>
      <c r="E126" s="172"/>
      <c r="F126" s="172"/>
      <c r="G126" s="172"/>
      <c r="H126" s="173"/>
    </row>
    <row r="127" spans="1:8" ht="24.75" customHeight="1">
      <c r="B127" s="41" t="s">
        <v>543</v>
      </c>
      <c r="C127" s="10" t="s">
        <v>544</v>
      </c>
      <c r="D127" s="827" t="s">
        <v>178</v>
      </c>
      <c r="E127" s="172"/>
      <c r="F127" s="172"/>
      <c r="G127" s="172"/>
      <c r="H127" s="173"/>
    </row>
    <row r="128" spans="1:8" ht="20.100000000000001" customHeight="1">
      <c r="B128" s="425">
        <v>435</v>
      </c>
      <c r="C128" s="283" t="s">
        <v>545</v>
      </c>
      <c r="D128" s="284" t="s">
        <v>179</v>
      </c>
      <c r="E128" s="285">
        <v>13000</v>
      </c>
      <c r="F128" s="285">
        <v>15500</v>
      </c>
      <c r="G128" s="285">
        <v>16000</v>
      </c>
      <c r="H128" s="286">
        <v>16500</v>
      </c>
    </row>
    <row r="129" spans="1:8" ht="20.100000000000001" customHeight="1">
      <c r="B129" s="41">
        <v>436</v>
      </c>
      <c r="C129" s="10" t="s">
        <v>546</v>
      </c>
      <c r="D129" s="827" t="s">
        <v>180</v>
      </c>
      <c r="E129" s="172"/>
      <c r="F129" s="172"/>
      <c r="G129" s="172"/>
      <c r="H129" s="173"/>
    </row>
    <row r="130" spans="1:8" ht="20.100000000000001" customHeight="1">
      <c r="B130" s="41" t="s">
        <v>547</v>
      </c>
      <c r="C130" s="10" t="s">
        <v>548</v>
      </c>
      <c r="D130" s="827" t="s">
        <v>181</v>
      </c>
      <c r="E130" s="172"/>
      <c r="F130" s="172"/>
      <c r="G130" s="172"/>
      <c r="H130" s="173"/>
    </row>
    <row r="131" spans="1:8" ht="20.100000000000001" customHeight="1">
      <c r="B131" s="41" t="s">
        <v>547</v>
      </c>
      <c r="C131" s="10" t="s">
        <v>549</v>
      </c>
      <c r="D131" s="827" t="s">
        <v>182</v>
      </c>
      <c r="E131" s="172"/>
      <c r="F131" s="172"/>
      <c r="G131" s="172"/>
      <c r="H131" s="173"/>
    </row>
    <row r="132" spans="1:8" ht="20.100000000000001" customHeight="1">
      <c r="A132" s="64"/>
      <c r="B132" s="1045" t="s">
        <v>550</v>
      </c>
      <c r="C132" s="8" t="s">
        <v>551</v>
      </c>
      <c r="D132" s="1046" t="s">
        <v>183</v>
      </c>
      <c r="E132" s="1125">
        <f>E134+E135+E136</f>
        <v>18870</v>
      </c>
      <c r="F132" s="1125">
        <f t="shared" ref="F132:H132" si="15">F134+F135+F136</f>
        <v>20546</v>
      </c>
      <c r="G132" s="1125">
        <f t="shared" si="15"/>
        <v>24834</v>
      </c>
      <c r="H132" s="1125">
        <f t="shared" si="15"/>
        <v>21217</v>
      </c>
    </row>
    <row r="133" spans="1:8" ht="15.75" customHeight="1">
      <c r="A133" s="64"/>
      <c r="B133" s="1045"/>
      <c r="C133" s="9" t="s">
        <v>552</v>
      </c>
      <c r="D133" s="1046"/>
      <c r="E133" s="1126"/>
      <c r="F133" s="1126"/>
      <c r="G133" s="1126"/>
      <c r="H133" s="1126"/>
    </row>
    <row r="134" spans="1:8" s="282" customFormat="1" ht="20.100000000000001" customHeight="1">
      <c r="B134" s="425" t="s">
        <v>773</v>
      </c>
      <c r="C134" s="283" t="s">
        <v>553</v>
      </c>
      <c r="D134" s="284" t="s">
        <v>184</v>
      </c>
      <c r="E134" s="285">
        <v>14500</v>
      </c>
      <c r="F134" s="285">
        <v>15500</v>
      </c>
      <c r="G134" s="285">
        <v>16000</v>
      </c>
      <c r="H134" s="286">
        <v>15600</v>
      </c>
    </row>
    <row r="135" spans="1:8" s="282" customFormat="1" ht="24.75" customHeight="1">
      <c r="B135" s="425" t="s">
        <v>554</v>
      </c>
      <c r="C135" s="283" t="s">
        <v>774</v>
      </c>
      <c r="D135" s="284" t="s">
        <v>185</v>
      </c>
      <c r="E135" s="285">
        <f>4000-130+400+100</f>
        <v>4370</v>
      </c>
      <c r="F135" s="285">
        <v>5046</v>
      </c>
      <c r="G135" s="285">
        <v>8834</v>
      </c>
      <c r="H135" s="286">
        <v>5617</v>
      </c>
    </row>
    <row r="136" spans="1:8" ht="20.100000000000001" customHeight="1">
      <c r="B136" s="279">
        <v>481</v>
      </c>
      <c r="C136" s="280" t="s">
        <v>555</v>
      </c>
      <c r="D136" s="281" t="s">
        <v>186</v>
      </c>
      <c r="E136" s="76"/>
      <c r="F136" s="76"/>
      <c r="G136" s="76"/>
      <c r="H136" s="77"/>
    </row>
    <row r="137" spans="1:8" ht="36.75" customHeight="1">
      <c r="B137" s="279">
        <v>427</v>
      </c>
      <c r="C137" s="280" t="s">
        <v>556</v>
      </c>
      <c r="D137" s="281" t="s">
        <v>187</v>
      </c>
      <c r="E137" s="76"/>
      <c r="F137" s="76"/>
      <c r="G137" s="76"/>
      <c r="H137" s="77"/>
    </row>
    <row r="138" spans="1:8" ht="36.75" customHeight="1">
      <c r="A138" s="64"/>
      <c r="B138" s="395" t="s">
        <v>557</v>
      </c>
      <c r="C138" s="283" t="s">
        <v>558</v>
      </c>
      <c r="D138" s="284" t="s">
        <v>188</v>
      </c>
      <c r="E138" s="285"/>
      <c r="F138" s="285"/>
      <c r="G138" s="285"/>
      <c r="H138" s="286">
        <v>16000</v>
      </c>
    </row>
    <row r="139" spans="1:8" ht="20.100000000000001" customHeight="1">
      <c r="A139" s="64"/>
      <c r="B139" s="1045"/>
      <c r="C139" s="6" t="s">
        <v>559</v>
      </c>
      <c r="D139" s="1046" t="s">
        <v>189</v>
      </c>
      <c r="E139" s="1123"/>
      <c r="F139" s="1123"/>
      <c r="G139" s="1123"/>
      <c r="H139" s="1121"/>
    </row>
    <row r="140" spans="1:8" ht="23.25" customHeight="1">
      <c r="A140" s="64"/>
      <c r="B140" s="1045"/>
      <c r="C140" s="7" t="s">
        <v>560</v>
      </c>
      <c r="D140" s="1046"/>
      <c r="E140" s="1124"/>
      <c r="F140" s="1124"/>
      <c r="G140" s="1124"/>
      <c r="H140" s="1122"/>
    </row>
    <row r="141" spans="1:8" s="261" customFormat="1" ht="20.100000000000001" customHeight="1">
      <c r="A141" s="260"/>
      <c r="B141" s="1138"/>
      <c r="C141" s="287" t="s">
        <v>561</v>
      </c>
      <c r="D141" s="1139" t="s">
        <v>190</v>
      </c>
      <c r="E141" s="1119">
        <f>E77+E92+E109+E110+E111-E139</f>
        <v>94800</v>
      </c>
      <c r="F141" s="1119">
        <f t="shared" ref="F141:H141" si="16">F77+F92+F109+F110+F111-F139</f>
        <v>98900</v>
      </c>
      <c r="G141" s="1119">
        <f t="shared" si="16"/>
        <v>104300</v>
      </c>
      <c r="H141" s="1119">
        <f t="shared" si="16"/>
        <v>118950</v>
      </c>
    </row>
    <row r="142" spans="1:8" s="261" customFormat="1" ht="14.25" customHeight="1">
      <c r="A142" s="260"/>
      <c r="B142" s="1138"/>
      <c r="C142" s="288" t="s">
        <v>562</v>
      </c>
      <c r="D142" s="1139"/>
      <c r="E142" s="1120"/>
      <c r="F142" s="1120"/>
      <c r="G142" s="1120"/>
      <c r="H142" s="1120"/>
    </row>
    <row r="143" spans="1:8" ht="20.100000000000001" customHeight="1" thickBot="1">
      <c r="A143" s="64"/>
      <c r="B143" s="44">
        <v>89</v>
      </c>
      <c r="C143" s="14" t="s">
        <v>563</v>
      </c>
      <c r="D143" s="15" t="s">
        <v>191</v>
      </c>
      <c r="E143" s="178">
        <v>24976</v>
      </c>
      <c r="F143" s="178">
        <v>24976</v>
      </c>
      <c r="G143" s="178">
        <v>24976</v>
      </c>
      <c r="H143" s="179">
        <v>24976</v>
      </c>
    </row>
    <row r="150" spans="5:8">
      <c r="F150" s="834"/>
    </row>
    <row r="151" spans="5:8" ht="15.4" customHeight="1">
      <c r="E151" s="61"/>
      <c r="F151" s="61"/>
      <c r="G151" s="834"/>
      <c r="H151" s="61"/>
    </row>
  </sheetData>
  <mergeCells count="113">
    <mergeCell ref="H94:H95"/>
    <mergeCell ref="H124:H125"/>
    <mergeCell ref="G77:G78"/>
    <mergeCell ref="H77:H78"/>
    <mergeCell ref="G94:G95"/>
    <mergeCell ref="B18:B19"/>
    <mergeCell ref="D18:D19"/>
    <mergeCell ref="B28:B29"/>
    <mergeCell ref="D28:D29"/>
    <mergeCell ref="E99:E100"/>
    <mergeCell ref="F99:F100"/>
    <mergeCell ref="E94:E95"/>
    <mergeCell ref="F94:F95"/>
    <mergeCell ref="B41:B42"/>
    <mergeCell ref="D41:D42"/>
    <mergeCell ref="B50:B51"/>
    <mergeCell ref="D50:D51"/>
    <mergeCell ref="B57:B58"/>
    <mergeCell ref="D57:D58"/>
    <mergeCell ref="B62:B63"/>
    <mergeCell ref="D62:D63"/>
    <mergeCell ref="G62:G63"/>
    <mergeCell ref="G92:G93"/>
    <mergeCell ref="G57:G58"/>
    <mergeCell ref="H57:H58"/>
    <mergeCell ref="B77:B78"/>
    <mergeCell ref="D77:D78"/>
    <mergeCell ref="E62:E63"/>
    <mergeCell ref="F62:F63"/>
    <mergeCell ref="B92:B93"/>
    <mergeCell ref="D92:D93"/>
    <mergeCell ref="E77:E78"/>
    <mergeCell ref="F77:F78"/>
    <mergeCell ref="E92:E93"/>
    <mergeCell ref="F92:F93"/>
    <mergeCell ref="H62:H63"/>
    <mergeCell ref="H92:H93"/>
    <mergeCell ref="G11:G12"/>
    <mergeCell ref="H11:H12"/>
    <mergeCell ref="G18:G19"/>
    <mergeCell ref="H18:H19"/>
    <mergeCell ref="G28:G29"/>
    <mergeCell ref="H28:H29"/>
    <mergeCell ref="B111:B112"/>
    <mergeCell ref="D111:D112"/>
    <mergeCell ref="B114:B115"/>
    <mergeCell ref="D114:D115"/>
    <mergeCell ref="E41:E42"/>
    <mergeCell ref="F41:F42"/>
    <mergeCell ref="E50:E51"/>
    <mergeCell ref="F50:F51"/>
    <mergeCell ref="E57:E58"/>
    <mergeCell ref="F57:F58"/>
    <mergeCell ref="B94:B95"/>
    <mergeCell ref="D94:D95"/>
    <mergeCell ref="B99:B100"/>
    <mergeCell ref="D99:D100"/>
    <mergeCell ref="G41:G42"/>
    <mergeCell ref="H41:H42"/>
    <mergeCell ref="G50:G51"/>
    <mergeCell ref="H50:H51"/>
    <mergeCell ref="B139:B140"/>
    <mergeCell ref="D139:D140"/>
    <mergeCell ref="B141:B142"/>
    <mergeCell ref="D141:D142"/>
    <mergeCell ref="E11:E12"/>
    <mergeCell ref="F11:F12"/>
    <mergeCell ref="E18:E19"/>
    <mergeCell ref="F18:F19"/>
    <mergeCell ref="E28:E29"/>
    <mergeCell ref="F28:F29"/>
    <mergeCell ref="E141:E142"/>
    <mergeCell ref="F141:F142"/>
    <mergeCell ref="B124:B125"/>
    <mergeCell ref="D124:D125"/>
    <mergeCell ref="B132:B133"/>
    <mergeCell ref="D132:D133"/>
    <mergeCell ref="B11:B12"/>
    <mergeCell ref="D11:D12"/>
    <mergeCell ref="E124:E125"/>
    <mergeCell ref="F124:F125"/>
    <mergeCell ref="E132:E133"/>
    <mergeCell ref="F132:F133"/>
    <mergeCell ref="E4:H4"/>
    <mergeCell ref="B4:B5"/>
    <mergeCell ref="C4:C5"/>
    <mergeCell ref="D4:D5"/>
    <mergeCell ref="B2:H2"/>
    <mergeCell ref="E9:E10"/>
    <mergeCell ref="F9:F10"/>
    <mergeCell ref="G9:G10"/>
    <mergeCell ref="H9:H10"/>
    <mergeCell ref="B9:B10"/>
    <mergeCell ref="D9:D10"/>
    <mergeCell ref="G141:G142"/>
    <mergeCell ref="H141:H142"/>
    <mergeCell ref="H99:H100"/>
    <mergeCell ref="E111:E112"/>
    <mergeCell ref="F111:F112"/>
    <mergeCell ref="G111:G112"/>
    <mergeCell ref="H111:H112"/>
    <mergeCell ref="E114:E115"/>
    <mergeCell ref="E139:E140"/>
    <mergeCell ref="F139:F140"/>
    <mergeCell ref="G139:G140"/>
    <mergeCell ref="H139:H140"/>
    <mergeCell ref="F114:F115"/>
    <mergeCell ref="G114:G115"/>
    <mergeCell ref="H114:H115"/>
    <mergeCell ref="G99:G100"/>
    <mergeCell ref="G124:G125"/>
    <mergeCell ref="G132:G133"/>
    <mergeCell ref="H132:H13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22">
    <tabColor theme="6" tint="0.59999389629810485"/>
  </sheetPr>
  <dimension ref="A1:J81"/>
  <sheetViews>
    <sheetView showGridLines="0" topLeftCell="A46" workbookViewId="0">
      <selection activeCell="G24" sqref="G23:G24"/>
    </sheetView>
  </sheetViews>
  <sheetFormatPr defaultColWidth="9.140625" defaultRowHeight="12.75"/>
  <cols>
    <col min="1" max="1" width="3" style="157" customWidth="1"/>
    <col min="2" max="2" width="18.7109375" style="157" customWidth="1"/>
    <col min="3" max="3" width="69.7109375" style="157" customWidth="1"/>
    <col min="4" max="4" width="9.140625" style="157"/>
    <col min="5" max="8" width="15.7109375" style="158" customWidth="1"/>
    <col min="9" max="9" width="10.85546875" style="157" bestFit="1" customWidth="1"/>
    <col min="10" max="16384" width="9.140625" style="157"/>
  </cols>
  <sheetData>
    <row r="1" spans="1:10">
      <c r="H1" s="159" t="s">
        <v>739</v>
      </c>
      <c r="I1" s="160"/>
      <c r="J1" s="160"/>
    </row>
    <row r="2" spans="1:10" ht="14.25" customHeight="1">
      <c r="B2" s="1161" t="s">
        <v>566</v>
      </c>
      <c r="C2" s="1161"/>
      <c r="D2" s="1161"/>
      <c r="E2" s="1161"/>
      <c r="F2" s="1161"/>
      <c r="G2" s="1161"/>
      <c r="H2" s="1161"/>
    </row>
    <row r="3" spans="1:10" ht="15.75" customHeight="1">
      <c r="B3" s="1161" t="s">
        <v>913</v>
      </c>
      <c r="C3" s="1161"/>
      <c r="D3" s="1161"/>
      <c r="E3" s="1161"/>
      <c r="F3" s="1161"/>
      <c r="G3" s="1161"/>
      <c r="H3" s="1161"/>
    </row>
    <row r="4" spans="1:10">
      <c r="B4" s="161"/>
      <c r="C4" s="161"/>
      <c r="D4" s="161"/>
      <c r="E4" s="162"/>
      <c r="F4" s="162"/>
      <c r="G4" s="162"/>
      <c r="H4" s="163" t="s">
        <v>194</v>
      </c>
    </row>
    <row r="5" spans="1:10" ht="15.75" customHeight="1" thickBot="1">
      <c r="B5" s="161"/>
      <c r="C5" s="161"/>
      <c r="D5" s="161"/>
      <c r="E5" s="164"/>
      <c r="F5" s="164"/>
      <c r="G5" s="164"/>
      <c r="H5" s="165"/>
    </row>
    <row r="6" spans="1:10">
      <c r="A6" s="166"/>
      <c r="B6" s="1147" t="s">
        <v>253</v>
      </c>
      <c r="C6" s="1132" t="s">
        <v>254</v>
      </c>
      <c r="D6" s="1132" t="s">
        <v>39</v>
      </c>
      <c r="E6" s="1144" t="s">
        <v>62</v>
      </c>
      <c r="F6" s="1145"/>
      <c r="G6" s="1145"/>
      <c r="H6" s="1146"/>
    </row>
    <row r="7" spans="1:10" ht="31.5" customHeight="1">
      <c r="A7" s="166"/>
      <c r="B7" s="1148"/>
      <c r="C7" s="1133"/>
      <c r="D7" s="1133"/>
      <c r="E7" s="415" t="s">
        <v>914</v>
      </c>
      <c r="F7" s="415" t="s">
        <v>915</v>
      </c>
      <c r="G7" s="415" t="s">
        <v>916</v>
      </c>
      <c r="H7" s="34" t="s">
        <v>917</v>
      </c>
    </row>
    <row r="8" spans="1:10" ht="14.25" customHeight="1" thickBot="1">
      <c r="A8" s="166"/>
      <c r="B8" s="167">
        <v>1</v>
      </c>
      <c r="C8" s="168">
        <v>2</v>
      </c>
      <c r="D8" s="168">
        <v>3</v>
      </c>
      <c r="E8" s="168">
        <v>4</v>
      </c>
      <c r="F8" s="168">
        <v>5</v>
      </c>
      <c r="G8" s="168">
        <v>6</v>
      </c>
      <c r="H8" s="169">
        <v>7</v>
      </c>
    </row>
    <row r="9" spans="1:10" ht="20.100000000000001" customHeight="1">
      <c r="A9" s="166"/>
      <c r="B9" s="1060"/>
      <c r="C9" s="72" t="s">
        <v>567</v>
      </c>
      <c r="D9" s="1163">
        <v>1001</v>
      </c>
      <c r="E9" s="1149">
        <f>E11+E14+E17+E18-E19+E20+E21</f>
        <v>77228</v>
      </c>
      <c r="F9" s="1149">
        <f t="shared" ref="F9:H9" si="0">F11+F14+F17+F18-F19+F20+F21</f>
        <v>126615</v>
      </c>
      <c r="G9" s="1149">
        <f t="shared" si="0"/>
        <v>172439</v>
      </c>
      <c r="H9" s="1149">
        <f t="shared" si="0"/>
        <v>231260</v>
      </c>
    </row>
    <row r="10" spans="1:10" ht="15" customHeight="1">
      <c r="A10" s="166"/>
      <c r="B10" s="1162"/>
      <c r="C10" s="80" t="s">
        <v>568</v>
      </c>
      <c r="D10" s="1054"/>
      <c r="E10" s="1150"/>
      <c r="F10" s="1150"/>
      <c r="G10" s="1150"/>
      <c r="H10" s="1150"/>
    </row>
    <row r="11" spans="1:10" ht="20.100000000000001" customHeight="1">
      <c r="A11" s="166"/>
      <c r="B11" s="416">
        <v>60</v>
      </c>
      <c r="C11" s="78" t="s">
        <v>569</v>
      </c>
      <c r="D11" s="412">
        <v>1002</v>
      </c>
      <c r="E11" s="413">
        <f>E12</f>
        <v>43988</v>
      </c>
      <c r="F11" s="413">
        <f t="shared" ref="F11:H11" si="1">F12</f>
        <v>56554</v>
      </c>
      <c r="G11" s="413">
        <f t="shared" si="1"/>
        <v>59271</v>
      </c>
      <c r="H11" s="413">
        <f t="shared" si="1"/>
        <v>87915</v>
      </c>
    </row>
    <row r="12" spans="1:10" ht="20.100000000000001" customHeight="1">
      <c r="A12" s="166"/>
      <c r="B12" s="427" t="s">
        <v>570</v>
      </c>
      <c r="C12" s="388" t="s">
        <v>571</v>
      </c>
      <c r="D12" s="422">
        <v>1003</v>
      </c>
      <c r="E12" s="285">
        <v>43988</v>
      </c>
      <c r="F12" s="285">
        <v>56554</v>
      </c>
      <c r="G12" s="285">
        <v>59271</v>
      </c>
      <c r="H12" s="286">
        <v>87915</v>
      </c>
    </row>
    <row r="13" spans="1:10" ht="20.100000000000001" customHeight="1">
      <c r="A13" s="166"/>
      <c r="B13" s="417" t="s">
        <v>572</v>
      </c>
      <c r="C13" s="171" t="s">
        <v>573</v>
      </c>
      <c r="D13" s="418">
        <v>1004</v>
      </c>
      <c r="E13" s="172"/>
      <c r="F13" s="172"/>
      <c r="G13" s="172"/>
      <c r="H13" s="173"/>
    </row>
    <row r="14" spans="1:10" ht="20.100000000000001" customHeight="1">
      <c r="A14" s="166"/>
      <c r="B14" s="416">
        <v>61</v>
      </c>
      <c r="C14" s="78" t="s">
        <v>574</v>
      </c>
      <c r="D14" s="412">
        <v>1005</v>
      </c>
      <c r="E14" s="411">
        <f>E15</f>
        <v>32660</v>
      </c>
      <c r="F14" s="411">
        <f t="shared" ref="F14:H14" si="2">F15</f>
        <v>69415</v>
      </c>
      <c r="G14" s="411">
        <f t="shared" si="2"/>
        <v>112390</v>
      </c>
      <c r="H14" s="411">
        <f t="shared" si="2"/>
        <v>139335</v>
      </c>
    </row>
    <row r="15" spans="1:10" ht="20.100000000000001" customHeight="1">
      <c r="A15" s="166"/>
      <c r="B15" s="427" t="s">
        <v>575</v>
      </c>
      <c r="C15" s="388" t="s">
        <v>576</v>
      </c>
      <c r="D15" s="414">
        <v>1006</v>
      </c>
      <c r="E15" s="285">
        <v>32660</v>
      </c>
      <c r="F15" s="285">
        <v>69415</v>
      </c>
      <c r="G15" s="285">
        <v>112390</v>
      </c>
      <c r="H15" s="286">
        <v>139335</v>
      </c>
    </row>
    <row r="16" spans="1:10" ht="20.100000000000001" customHeight="1">
      <c r="A16" s="166"/>
      <c r="B16" s="427" t="s">
        <v>577</v>
      </c>
      <c r="C16" s="388" t="s">
        <v>578</v>
      </c>
      <c r="D16" s="414">
        <v>1007</v>
      </c>
      <c r="E16" s="285"/>
      <c r="F16" s="285"/>
      <c r="G16" s="285"/>
      <c r="H16" s="286"/>
    </row>
    <row r="17" spans="1:10" ht="20.100000000000001" customHeight="1">
      <c r="A17" s="166"/>
      <c r="B17" s="427">
        <v>62</v>
      </c>
      <c r="C17" s="388" t="s">
        <v>579</v>
      </c>
      <c r="D17" s="414">
        <v>1008</v>
      </c>
      <c r="E17" s="285"/>
      <c r="F17" s="285"/>
      <c r="G17" s="285"/>
      <c r="H17" s="286">
        <v>2550</v>
      </c>
    </row>
    <row r="18" spans="1:10" ht="27" customHeight="1">
      <c r="A18" s="166"/>
      <c r="B18" s="417">
        <v>630</v>
      </c>
      <c r="C18" s="171" t="s">
        <v>580</v>
      </c>
      <c r="D18" s="418">
        <v>1009</v>
      </c>
      <c r="E18" s="172"/>
      <c r="F18" s="172"/>
      <c r="G18" s="172"/>
      <c r="H18" s="173"/>
    </row>
    <row r="19" spans="1:10" ht="27.75" customHeight="1">
      <c r="A19" s="166"/>
      <c r="B19" s="417">
        <v>631</v>
      </c>
      <c r="C19" s="171" t="s">
        <v>581</v>
      </c>
      <c r="D19" s="418">
        <v>1010</v>
      </c>
      <c r="E19" s="172"/>
      <c r="F19" s="172"/>
      <c r="G19" s="172"/>
      <c r="H19" s="173"/>
    </row>
    <row r="20" spans="1:10" ht="20.100000000000001" customHeight="1">
      <c r="A20" s="428"/>
      <c r="B20" s="354" t="s">
        <v>582</v>
      </c>
      <c r="C20" s="429" t="s">
        <v>583</v>
      </c>
      <c r="D20" s="430">
        <v>1011</v>
      </c>
      <c r="E20" s="58">
        <v>580</v>
      </c>
      <c r="F20" s="58">
        <v>646</v>
      </c>
      <c r="G20" s="58">
        <v>778</v>
      </c>
      <c r="H20" s="362">
        <v>1460</v>
      </c>
    </row>
    <row r="21" spans="1:10" ht="25.5" customHeight="1">
      <c r="A21" s="166"/>
      <c r="B21" s="417" t="s">
        <v>584</v>
      </c>
      <c r="C21" s="171" t="s">
        <v>585</v>
      </c>
      <c r="D21" s="418">
        <v>1012</v>
      </c>
      <c r="E21" s="172"/>
      <c r="F21" s="172"/>
      <c r="G21" s="172"/>
      <c r="H21" s="173"/>
    </row>
    <row r="22" spans="1:10" s="243" customFormat="1" ht="28.5" customHeight="1">
      <c r="A22" s="241"/>
      <c r="B22" s="419"/>
      <c r="C22" s="174" t="s">
        <v>586</v>
      </c>
      <c r="D22" s="420">
        <v>1013</v>
      </c>
      <c r="E22" s="242">
        <f>E23+E24+E25+E29++E30+E31+E32+E33</f>
        <v>78198</v>
      </c>
      <c r="F22" s="242">
        <f t="shared" ref="F22:H22" si="3">F23+F24+F25+F29++F30+F31+F32+F33</f>
        <v>127239</v>
      </c>
      <c r="G22" s="242">
        <f t="shared" si="3"/>
        <v>172432</v>
      </c>
      <c r="H22" s="242">
        <f t="shared" si="3"/>
        <v>231243</v>
      </c>
    </row>
    <row r="23" spans="1:10" ht="20.100000000000001" customHeight="1">
      <c r="A23" s="166"/>
      <c r="B23" s="427">
        <v>50</v>
      </c>
      <c r="C23" s="388" t="s">
        <v>587</v>
      </c>
      <c r="D23" s="414">
        <v>1014</v>
      </c>
      <c r="E23" s="285">
        <v>36732</v>
      </c>
      <c r="F23" s="285">
        <v>46666</v>
      </c>
      <c r="G23" s="285">
        <v>48449</v>
      </c>
      <c r="H23" s="286">
        <v>71077</v>
      </c>
    </row>
    <row r="24" spans="1:10" ht="20.100000000000001" customHeight="1">
      <c r="A24" s="166"/>
      <c r="B24" s="417">
        <v>51</v>
      </c>
      <c r="C24" s="171" t="s">
        <v>588</v>
      </c>
      <c r="D24" s="418">
        <v>1015</v>
      </c>
      <c r="E24" s="172">
        <v>8936</v>
      </c>
      <c r="F24" s="172">
        <v>17633</v>
      </c>
      <c r="G24" s="172">
        <v>27273</v>
      </c>
      <c r="H24" s="173">
        <v>32649</v>
      </c>
      <c r="J24" s="262"/>
    </row>
    <row r="25" spans="1:10" s="243" customFormat="1" ht="25.5" customHeight="1">
      <c r="A25" s="241"/>
      <c r="B25" s="419">
        <v>52</v>
      </c>
      <c r="C25" s="174" t="s">
        <v>589</v>
      </c>
      <c r="D25" s="420">
        <v>1016</v>
      </c>
      <c r="E25" s="242">
        <f>E26+E27+E28</f>
        <v>24199</v>
      </c>
      <c r="F25" s="242">
        <f t="shared" ref="F25:H25" si="4">F26+F27+F28</f>
        <v>48509</v>
      </c>
      <c r="G25" s="242">
        <f t="shared" si="4"/>
        <v>73656</v>
      </c>
      <c r="H25" s="242">
        <f t="shared" si="4"/>
        <v>98546</v>
      </c>
      <c r="J25" s="263"/>
    </row>
    <row r="26" spans="1:10" ht="20.100000000000001" customHeight="1">
      <c r="A26" s="166"/>
      <c r="B26" s="427">
        <v>520</v>
      </c>
      <c r="C26" s="388" t="s">
        <v>590</v>
      </c>
      <c r="D26" s="414">
        <v>1017</v>
      </c>
      <c r="E26" s="285">
        <v>19002</v>
      </c>
      <c r="F26" s="285">
        <v>38131</v>
      </c>
      <c r="G26" s="285">
        <v>57527</v>
      </c>
      <c r="H26" s="286">
        <v>77295</v>
      </c>
    </row>
    <row r="27" spans="1:10" ht="20.100000000000001" customHeight="1">
      <c r="A27" s="166"/>
      <c r="B27" s="427">
        <v>521</v>
      </c>
      <c r="C27" s="388" t="s">
        <v>591</v>
      </c>
      <c r="D27" s="414">
        <v>1018</v>
      </c>
      <c r="E27" s="285">
        <v>2879</v>
      </c>
      <c r="F27" s="285">
        <v>5777</v>
      </c>
      <c r="G27" s="285">
        <v>8715</v>
      </c>
      <c r="H27" s="286">
        <v>11710</v>
      </c>
    </row>
    <row r="28" spans="1:10" ht="20.100000000000001" customHeight="1">
      <c r="A28" s="166"/>
      <c r="B28" s="427" t="s">
        <v>778</v>
      </c>
      <c r="C28" s="388" t="s">
        <v>593</v>
      </c>
      <c r="D28" s="414">
        <v>1019</v>
      </c>
      <c r="E28" s="285">
        <v>2318</v>
      </c>
      <c r="F28" s="285">
        <v>4601</v>
      </c>
      <c r="G28" s="285">
        <v>7414</v>
      </c>
      <c r="H28" s="286">
        <v>9541</v>
      </c>
      <c r="I28" s="410"/>
    </row>
    <row r="29" spans="1:10" ht="20.100000000000001" customHeight="1">
      <c r="A29" s="166"/>
      <c r="B29" s="417">
        <v>540</v>
      </c>
      <c r="C29" s="171" t="s">
        <v>594</v>
      </c>
      <c r="D29" s="418">
        <v>1020</v>
      </c>
      <c r="E29" s="172">
        <v>1879</v>
      </c>
      <c r="F29" s="172">
        <v>3759</v>
      </c>
      <c r="G29" s="172">
        <v>5692</v>
      </c>
      <c r="H29" s="173">
        <v>7100</v>
      </c>
    </row>
    <row r="30" spans="1:10" ht="25.5" customHeight="1">
      <c r="A30" s="166"/>
      <c r="B30" s="417" t="s">
        <v>595</v>
      </c>
      <c r="C30" s="171" t="s">
        <v>596</v>
      </c>
      <c r="D30" s="418">
        <v>1021</v>
      </c>
      <c r="E30" s="172"/>
      <c r="F30" s="172"/>
      <c r="G30" s="172"/>
      <c r="H30" s="173"/>
    </row>
    <row r="31" spans="1:10" ht="20.100000000000001" customHeight="1">
      <c r="A31" s="166"/>
      <c r="B31" s="427">
        <v>53</v>
      </c>
      <c r="C31" s="388" t="s">
        <v>597</v>
      </c>
      <c r="D31" s="414">
        <v>1022</v>
      </c>
      <c r="E31" s="285">
        <v>3956</v>
      </c>
      <c r="F31" s="285">
        <v>6304</v>
      </c>
      <c r="G31" s="285">
        <v>10300</v>
      </c>
      <c r="H31" s="286">
        <v>11119</v>
      </c>
    </row>
    <row r="32" spans="1:10" ht="20.100000000000001" customHeight="1">
      <c r="A32" s="166"/>
      <c r="B32" s="417" t="s">
        <v>598</v>
      </c>
      <c r="C32" s="171" t="s">
        <v>599</v>
      </c>
      <c r="D32" s="418">
        <v>1023</v>
      </c>
      <c r="E32" s="172"/>
      <c r="F32" s="172"/>
      <c r="G32" s="172"/>
      <c r="H32" s="173">
        <v>2000</v>
      </c>
    </row>
    <row r="33" spans="1:8" ht="20.100000000000001" customHeight="1">
      <c r="A33" s="166"/>
      <c r="B33" s="417">
        <v>55</v>
      </c>
      <c r="C33" s="171" t="s">
        <v>600</v>
      </c>
      <c r="D33" s="418">
        <v>1024</v>
      </c>
      <c r="E33" s="172">
        <v>2496</v>
      </c>
      <c r="F33" s="172">
        <v>4368</v>
      </c>
      <c r="G33" s="172">
        <v>7062</v>
      </c>
      <c r="H33" s="173">
        <v>8752</v>
      </c>
    </row>
    <row r="34" spans="1:8" ht="20.100000000000001" customHeight="1">
      <c r="A34" s="166"/>
      <c r="B34" s="417"/>
      <c r="C34" s="174" t="s">
        <v>601</v>
      </c>
      <c r="D34" s="418">
        <v>1025</v>
      </c>
      <c r="E34" s="351"/>
      <c r="F34" s="411"/>
      <c r="G34" s="411">
        <f>G9-G22</f>
        <v>7</v>
      </c>
      <c r="H34" s="278">
        <f>H9-H22</f>
        <v>17</v>
      </c>
    </row>
    <row r="35" spans="1:8" s="243" customFormat="1" ht="20.100000000000001" customHeight="1">
      <c r="A35" s="241"/>
      <c r="B35" s="419"/>
      <c r="C35" s="174" t="s">
        <v>602</v>
      </c>
      <c r="D35" s="420">
        <v>1026</v>
      </c>
      <c r="E35" s="426">
        <f>E22-E9</f>
        <v>970</v>
      </c>
      <c r="F35" s="242">
        <f t="shared" ref="F35" si="5">F22-F9</f>
        <v>624</v>
      </c>
      <c r="G35" s="411"/>
      <c r="H35" s="242"/>
    </row>
    <row r="36" spans="1:8" ht="20.100000000000001" customHeight="1">
      <c r="A36" s="166"/>
      <c r="B36" s="1155"/>
      <c r="C36" s="175" t="s">
        <v>603</v>
      </c>
      <c r="D36" s="1156">
        <v>1027</v>
      </c>
      <c r="E36" s="1125">
        <f>E39</f>
        <v>400</v>
      </c>
      <c r="F36" s="1125">
        <f t="shared" ref="F36:H36" si="6">F39</f>
        <v>500</v>
      </c>
      <c r="G36" s="1125">
        <f t="shared" si="6"/>
        <v>563</v>
      </c>
      <c r="H36" s="1125">
        <f t="shared" si="6"/>
        <v>1000</v>
      </c>
    </row>
    <row r="37" spans="1:8" ht="13.5" customHeight="1">
      <c r="A37" s="166"/>
      <c r="B37" s="1155"/>
      <c r="C37" s="170" t="s">
        <v>604</v>
      </c>
      <c r="D37" s="1156"/>
      <c r="E37" s="1126"/>
      <c r="F37" s="1126"/>
      <c r="G37" s="1126"/>
      <c r="H37" s="1126"/>
    </row>
    <row r="38" spans="1:8" ht="26.25" customHeight="1">
      <c r="A38" s="166"/>
      <c r="B38" s="417" t="s">
        <v>605</v>
      </c>
      <c r="C38" s="171" t="s">
        <v>606</v>
      </c>
      <c r="D38" s="418">
        <v>1028</v>
      </c>
      <c r="E38" s="172"/>
      <c r="F38" s="172"/>
      <c r="G38" s="172"/>
      <c r="H38" s="173"/>
    </row>
    <row r="39" spans="1:8" ht="20.100000000000001" customHeight="1">
      <c r="A39" s="166"/>
      <c r="B39" s="427">
        <v>662</v>
      </c>
      <c r="C39" s="388" t="s">
        <v>607</v>
      </c>
      <c r="D39" s="414">
        <v>1029</v>
      </c>
      <c r="E39" s="285">
        <v>400</v>
      </c>
      <c r="F39" s="285">
        <v>500</v>
      </c>
      <c r="G39" s="285">
        <v>563</v>
      </c>
      <c r="H39" s="286">
        <v>1000</v>
      </c>
    </row>
    <row r="40" spans="1:8" ht="27.75" customHeight="1">
      <c r="A40" s="166"/>
      <c r="B40" s="417" t="s">
        <v>105</v>
      </c>
      <c r="C40" s="171" t="s">
        <v>608</v>
      </c>
      <c r="D40" s="418">
        <v>1030</v>
      </c>
      <c r="E40" s="172"/>
      <c r="F40" s="172"/>
      <c r="G40" s="172"/>
      <c r="H40" s="173"/>
    </row>
    <row r="41" spans="1:8" ht="20.100000000000001" customHeight="1">
      <c r="A41" s="166"/>
      <c r="B41" s="417" t="s">
        <v>609</v>
      </c>
      <c r="C41" s="171" t="s">
        <v>610</v>
      </c>
      <c r="D41" s="418">
        <v>1031</v>
      </c>
      <c r="E41" s="172"/>
      <c r="F41" s="172"/>
      <c r="G41" s="172"/>
      <c r="H41" s="173"/>
    </row>
    <row r="42" spans="1:8" ht="20.100000000000001" customHeight="1">
      <c r="A42" s="166"/>
      <c r="B42" s="1155"/>
      <c r="C42" s="175" t="s">
        <v>611</v>
      </c>
      <c r="D42" s="1156">
        <v>1032</v>
      </c>
      <c r="E42" s="1125"/>
      <c r="F42" s="1125"/>
      <c r="G42" s="1125"/>
      <c r="H42" s="1157"/>
    </row>
    <row r="43" spans="1:8" ht="14.25" customHeight="1">
      <c r="A43" s="166"/>
      <c r="B43" s="1155"/>
      <c r="C43" s="170" t="s">
        <v>612</v>
      </c>
      <c r="D43" s="1156"/>
      <c r="E43" s="1126"/>
      <c r="F43" s="1126"/>
      <c r="G43" s="1126"/>
      <c r="H43" s="1158"/>
    </row>
    <row r="44" spans="1:8" ht="27.75" customHeight="1">
      <c r="A44" s="166"/>
      <c r="B44" s="417" t="s">
        <v>613</v>
      </c>
      <c r="C44" s="171" t="s">
        <v>614</v>
      </c>
      <c r="D44" s="418">
        <v>1033</v>
      </c>
      <c r="E44" s="172"/>
      <c r="F44" s="172"/>
      <c r="G44" s="172"/>
      <c r="H44" s="173"/>
    </row>
    <row r="45" spans="1:8" ht="20.100000000000001" customHeight="1">
      <c r="A45" s="166"/>
      <c r="B45" s="417">
        <v>562</v>
      </c>
      <c r="C45" s="171" t="s">
        <v>615</v>
      </c>
      <c r="D45" s="418">
        <v>1034</v>
      </c>
      <c r="E45" s="172"/>
      <c r="F45" s="172"/>
      <c r="G45" s="172"/>
      <c r="H45" s="173"/>
    </row>
    <row r="46" spans="1:8" ht="29.25" customHeight="1">
      <c r="A46" s="166"/>
      <c r="B46" s="417" t="s">
        <v>130</v>
      </c>
      <c r="C46" s="171" t="s">
        <v>616</v>
      </c>
      <c r="D46" s="418">
        <v>1035</v>
      </c>
      <c r="E46" s="172"/>
      <c r="F46" s="172"/>
      <c r="G46" s="172"/>
      <c r="H46" s="173"/>
    </row>
    <row r="47" spans="1:8" ht="20.100000000000001" customHeight="1">
      <c r="A47" s="166"/>
      <c r="B47" s="417" t="s">
        <v>617</v>
      </c>
      <c r="C47" s="171" t="s">
        <v>618</v>
      </c>
      <c r="D47" s="418">
        <v>1036</v>
      </c>
      <c r="E47" s="172"/>
      <c r="F47" s="172"/>
      <c r="G47" s="172"/>
      <c r="H47" s="173"/>
    </row>
    <row r="48" spans="1:8" s="243" customFormat="1" ht="20.100000000000001" customHeight="1">
      <c r="A48" s="241"/>
      <c r="B48" s="419"/>
      <c r="C48" s="174" t="s">
        <v>619</v>
      </c>
      <c r="D48" s="420">
        <v>1037</v>
      </c>
      <c r="E48" s="242">
        <f>E39</f>
        <v>400</v>
      </c>
      <c r="F48" s="242">
        <f t="shared" ref="F48:H48" si="7">F39</f>
        <v>500</v>
      </c>
      <c r="G48" s="242">
        <f t="shared" si="7"/>
        <v>563</v>
      </c>
      <c r="H48" s="242">
        <f t="shared" si="7"/>
        <v>1000</v>
      </c>
    </row>
    <row r="49" spans="1:8" ht="20.100000000000001" customHeight="1">
      <c r="A49" s="166"/>
      <c r="B49" s="417"/>
      <c r="C49" s="174" t="s">
        <v>620</v>
      </c>
      <c r="D49" s="418">
        <v>1038</v>
      </c>
      <c r="E49" s="172"/>
      <c r="F49" s="172"/>
      <c r="G49" s="172"/>
      <c r="H49" s="173"/>
    </row>
    <row r="50" spans="1:8" ht="28.5" customHeight="1">
      <c r="A50" s="166"/>
      <c r="B50" s="427" t="s">
        <v>621</v>
      </c>
      <c r="C50" s="385" t="s">
        <v>622</v>
      </c>
      <c r="D50" s="414">
        <v>1039</v>
      </c>
      <c r="E50" s="285"/>
      <c r="F50" s="285"/>
      <c r="G50" s="285"/>
      <c r="H50" s="286">
        <v>800</v>
      </c>
    </row>
    <row r="51" spans="1:8" ht="30" customHeight="1">
      <c r="A51" s="166"/>
      <c r="B51" s="417" t="s">
        <v>623</v>
      </c>
      <c r="C51" s="174" t="s">
        <v>624</v>
      </c>
      <c r="D51" s="418">
        <v>1040</v>
      </c>
      <c r="E51" s="172"/>
      <c r="F51" s="172"/>
      <c r="G51" s="172"/>
      <c r="H51" s="173">
        <v>1200</v>
      </c>
    </row>
    <row r="52" spans="1:8" ht="20.100000000000001" customHeight="1">
      <c r="A52" s="166"/>
      <c r="B52" s="427">
        <v>67</v>
      </c>
      <c r="C52" s="385" t="s">
        <v>625</v>
      </c>
      <c r="D52" s="414">
        <v>1041</v>
      </c>
      <c r="E52" s="285">
        <v>250</v>
      </c>
      <c r="F52" s="285">
        <v>302</v>
      </c>
      <c r="G52" s="285">
        <v>400</v>
      </c>
      <c r="H52" s="286">
        <v>490</v>
      </c>
    </row>
    <row r="53" spans="1:8" ht="20.100000000000001" customHeight="1">
      <c r="A53" s="166"/>
      <c r="B53" s="417">
        <v>57</v>
      </c>
      <c r="C53" s="174" t="s">
        <v>626</v>
      </c>
      <c r="D53" s="418">
        <v>1042</v>
      </c>
      <c r="E53" s="172">
        <v>150</v>
      </c>
      <c r="F53" s="172">
        <v>300</v>
      </c>
      <c r="G53" s="172">
        <v>480</v>
      </c>
      <c r="H53" s="173">
        <v>550</v>
      </c>
    </row>
    <row r="54" spans="1:8" ht="20.100000000000001" customHeight="1">
      <c r="A54" s="166"/>
      <c r="B54" s="1164"/>
      <c r="C54" s="246" t="s">
        <v>627</v>
      </c>
      <c r="D54" s="1165">
        <v>1043</v>
      </c>
      <c r="E54" s="1153">
        <f>E9+E36+E50+E52</f>
        <v>77878</v>
      </c>
      <c r="F54" s="1153">
        <f t="shared" ref="F54:H54" si="8">F9+F36+F50+F52</f>
        <v>127417</v>
      </c>
      <c r="G54" s="1153">
        <f t="shared" si="8"/>
        <v>173402</v>
      </c>
      <c r="H54" s="1153">
        <f t="shared" si="8"/>
        <v>233550</v>
      </c>
    </row>
    <row r="55" spans="1:8" ht="12" customHeight="1">
      <c r="A55" s="166"/>
      <c r="B55" s="1164"/>
      <c r="C55" s="247" t="s">
        <v>628</v>
      </c>
      <c r="D55" s="1165"/>
      <c r="E55" s="1154"/>
      <c r="F55" s="1154"/>
      <c r="G55" s="1154"/>
      <c r="H55" s="1154"/>
    </row>
    <row r="56" spans="1:8" ht="20.100000000000001" customHeight="1">
      <c r="A56" s="166"/>
      <c r="B56" s="1159"/>
      <c r="C56" s="244" t="s">
        <v>629</v>
      </c>
      <c r="D56" s="1160">
        <v>1044</v>
      </c>
      <c r="E56" s="1153">
        <f>E22+E42+E51+E53</f>
        <v>78348</v>
      </c>
      <c r="F56" s="1153">
        <f t="shared" ref="F56:G56" si="9">F22+F42+F51+F53</f>
        <v>127539</v>
      </c>
      <c r="G56" s="1153">
        <f t="shared" si="9"/>
        <v>172912</v>
      </c>
      <c r="H56" s="1153">
        <f>H22+H42+H51+H53+H45</f>
        <v>232993</v>
      </c>
    </row>
    <row r="57" spans="1:8" ht="13.5" customHeight="1">
      <c r="A57" s="166"/>
      <c r="B57" s="1159"/>
      <c r="C57" s="245" t="s">
        <v>630</v>
      </c>
      <c r="D57" s="1160"/>
      <c r="E57" s="1154"/>
      <c r="F57" s="1154"/>
      <c r="G57" s="1154"/>
      <c r="H57" s="1154"/>
    </row>
    <row r="58" spans="1:8" ht="27.75" customHeight="1">
      <c r="A58" s="166"/>
      <c r="B58" s="417"/>
      <c r="C58" s="174" t="s">
        <v>631</v>
      </c>
      <c r="D58" s="418">
        <v>1045</v>
      </c>
      <c r="E58" s="172"/>
      <c r="F58" s="172"/>
      <c r="G58" s="421">
        <f>G54-G56</f>
        <v>490</v>
      </c>
      <c r="H58" s="195">
        <f>H54-H56</f>
        <v>557</v>
      </c>
    </row>
    <row r="59" spans="1:8" ht="28.5" customHeight="1">
      <c r="A59" s="166"/>
      <c r="B59" s="417"/>
      <c r="C59" s="174" t="s">
        <v>632</v>
      </c>
      <c r="D59" s="418">
        <v>1046</v>
      </c>
      <c r="E59" s="421">
        <f>E56-E54</f>
        <v>470</v>
      </c>
      <c r="F59" s="421">
        <f>F56-F54</f>
        <v>122</v>
      </c>
      <c r="G59" s="172"/>
      <c r="H59" s="172"/>
    </row>
    <row r="60" spans="1:8" ht="40.5" customHeight="1">
      <c r="A60" s="166"/>
      <c r="B60" s="417" t="s">
        <v>131</v>
      </c>
      <c r="C60" s="174" t="s">
        <v>633</v>
      </c>
      <c r="D60" s="418">
        <v>1047</v>
      </c>
      <c r="E60" s="421"/>
      <c r="F60" s="172"/>
      <c r="G60" s="172"/>
      <c r="H60" s="173"/>
    </row>
    <row r="61" spans="1:8" ht="44.25" customHeight="1">
      <c r="A61" s="166"/>
      <c r="B61" s="417" t="s">
        <v>634</v>
      </c>
      <c r="C61" s="174" t="s">
        <v>635</v>
      </c>
      <c r="D61" s="418">
        <v>1048</v>
      </c>
      <c r="E61" s="421"/>
      <c r="F61" s="172"/>
      <c r="G61" s="172"/>
      <c r="H61" s="173"/>
    </row>
    <row r="62" spans="1:8" ht="20.100000000000001" customHeight="1">
      <c r="A62" s="166"/>
      <c r="B62" s="1155"/>
      <c r="C62" s="175" t="s">
        <v>636</v>
      </c>
      <c r="D62" s="1156">
        <v>1049</v>
      </c>
      <c r="E62" s="1047"/>
      <c r="F62" s="1123"/>
      <c r="G62" s="1047">
        <f>G58</f>
        <v>490</v>
      </c>
      <c r="H62" s="1064">
        <f>H58</f>
        <v>557</v>
      </c>
    </row>
    <row r="63" spans="1:8" ht="21" customHeight="1">
      <c r="A63" s="166"/>
      <c r="B63" s="1155"/>
      <c r="C63" s="170" t="s">
        <v>870</v>
      </c>
      <c r="D63" s="1156"/>
      <c r="E63" s="1048"/>
      <c r="F63" s="1124"/>
      <c r="G63" s="1048"/>
      <c r="H63" s="1065"/>
    </row>
    <row r="64" spans="1:8" ht="20.100000000000001" customHeight="1">
      <c r="A64" s="166"/>
      <c r="B64" s="1155"/>
      <c r="C64" s="175" t="s">
        <v>637</v>
      </c>
      <c r="D64" s="1156">
        <v>1050</v>
      </c>
      <c r="E64" s="1047">
        <f>E59</f>
        <v>470</v>
      </c>
      <c r="F64" s="1047">
        <f t="shared" ref="F64" si="10">F59</f>
        <v>122</v>
      </c>
      <c r="G64" s="1123"/>
      <c r="H64" s="1121"/>
    </row>
    <row r="65" spans="1:8" ht="15.75" customHeight="1">
      <c r="A65" s="166"/>
      <c r="B65" s="1155"/>
      <c r="C65" s="170" t="s">
        <v>638</v>
      </c>
      <c r="D65" s="1156"/>
      <c r="E65" s="1048"/>
      <c r="F65" s="1048"/>
      <c r="G65" s="1124"/>
      <c r="H65" s="1122"/>
    </row>
    <row r="66" spans="1:8" ht="20.100000000000001" customHeight="1">
      <c r="A66" s="166"/>
      <c r="B66" s="417"/>
      <c r="C66" s="174" t="s">
        <v>639</v>
      </c>
      <c r="D66" s="418"/>
      <c r="E66" s="351"/>
      <c r="F66" s="58"/>
      <c r="G66" s="58"/>
      <c r="H66" s="362"/>
    </row>
    <row r="67" spans="1:8" ht="20.100000000000001" customHeight="1">
      <c r="A67" s="166"/>
      <c r="B67" s="417">
        <v>721</v>
      </c>
      <c r="C67" s="171" t="s">
        <v>640</v>
      </c>
      <c r="D67" s="418">
        <v>1051</v>
      </c>
      <c r="E67" s="351"/>
      <c r="F67" s="58"/>
      <c r="G67" s="58"/>
      <c r="H67" s="362"/>
    </row>
    <row r="68" spans="1:8" ht="20.100000000000001" customHeight="1">
      <c r="A68" s="166"/>
      <c r="B68" s="417" t="s">
        <v>655</v>
      </c>
      <c r="C68" s="171" t="s">
        <v>641</v>
      </c>
      <c r="D68" s="418">
        <v>1052</v>
      </c>
      <c r="E68" s="351"/>
      <c r="F68" s="58"/>
      <c r="G68" s="58"/>
      <c r="H68" s="362"/>
    </row>
    <row r="69" spans="1:8" ht="20.100000000000001" customHeight="1">
      <c r="A69" s="166"/>
      <c r="B69" s="417" t="s">
        <v>656</v>
      </c>
      <c r="C69" s="171" t="s">
        <v>642</v>
      </c>
      <c r="D69" s="418">
        <v>1053</v>
      </c>
      <c r="E69" s="351"/>
      <c r="F69" s="58"/>
      <c r="G69" s="58"/>
      <c r="H69" s="362"/>
    </row>
    <row r="70" spans="1:8" ht="20.100000000000001" customHeight="1">
      <c r="A70" s="166"/>
      <c r="B70" s="417">
        <v>723</v>
      </c>
      <c r="C70" s="174" t="s">
        <v>643</v>
      </c>
      <c r="D70" s="418">
        <v>1054</v>
      </c>
      <c r="E70" s="351"/>
      <c r="F70" s="58"/>
      <c r="G70" s="58"/>
      <c r="H70" s="362"/>
    </row>
    <row r="71" spans="1:8" s="243" customFormat="1" ht="20.100000000000001" customHeight="1">
      <c r="A71" s="241"/>
      <c r="B71" s="1151"/>
      <c r="C71" s="175" t="s">
        <v>644</v>
      </c>
      <c r="D71" s="1152">
        <v>1055</v>
      </c>
      <c r="E71" s="1047"/>
      <c r="F71" s="1140"/>
      <c r="G71" s="1140">
        <f>G62</f>
        <v>490</v>
      </c>
      <c r="H71" s="1142">
        <f>(H62-H64-H67-H68+H69-H70)</f>
        <v>557</v>
      </c>
    </row>
    <row r="72" spans="1:8" s="243" customFormat="1" ht="12.75" customHeight="1">
      <c r="A72" s="241"/>
      <c r="B72" s="1151"/>
      <c r="C72" s="170" t="s">
        <v>645</v>
      </c>
      <c r="D72" s="1152"/>
      <c r="E72" s="1048"/>
      <c r="F72" s="1141"/>
      <c r="G72" s="1141"/>
      <c r="H72" s="1143"/>
    </row>
    <row r="73" spans="1:8" s="243" customFormat="1" ht="20.100000000000001" customHeight="1">
      <c r="A73" s="241"/>
      <c r="B73" s="1151"/>
      <c r="C73" s="175" t="s">
        <v>646</v>
      </c>
      <c r="D73" s="1152">
        <v>1056</v>
      </c>
      <c r="E73" s="1047">
        <f>E64</f>
        <v>470</v>
      </c>
      <c r="F73" s="1140">
        <f t="shared" ref="F73" si="11">F64</f>
        <v>122</v>
      </c>
      <c r="G73" s="1140"/>
      <c r="H73" s="1142"/>
    </row>
    <row r="74" spans="1:8" s="243" customFormat="1" ht="12" customHeight="1">
      <c r="A74" s="241"/>
      <c r="B74" s="1151"/>
      <c r="C74" s="170" t="s">
        <v>647</v>
      </c>
      <c r="D74" s="1152"/>
      <c r="E74" s="1048"/>
      <c r="F74" s="1141"/>
      <c r="G74" s="1141"/>
      <c r="H74" s="1143"/>
    </row>
    <row r="75" spans="1:8" ht="20.100000000000001" customHeight="1">
      <c r="A75" s="166"/>
      <c r="B75" s="417"/>
      <c r="C75" s="171" t="s">
        <v>648</v>
      </c>
      <c r="D75" s="418">
        <v>1057</v>
      </c>
      <c r="E75" s="351"/>
      <c r="F75" s="58"/>
      <c r="G75" s="58"/>
      <c r="H75" s="362"/>
    </row>
    <row r="76" spans="1:8" ht="20.100000000000001" customHeight="1">
      <c r="A76" s="166"/>
      <c r="B76" s="417"/>
      <c r="C76" s="171" t="s">
        <v>779</v>
      </c>
      <c r="D76" s="418">
        <v>1058</v>
      </c>
      <c r="E76" s="351"/>
      <c r="F76" s="58"/>
      <c r="G76" s="58"/>
      <c r="H76" s="362"/>
    </row>
    <row r="77" spans="1:8" ht="20.100000000000001" customHeight="1">
      <c r="A77" s="166"/>
      <c r="B77" s="417"/>
      <c r="C77" s="171" t="s">
        <v>649</v>
      </c>
      <c r="D77" s="418">
        <v>1059</v>
      </c>
      <c r="E77" s="351"/>
      <c r="F77" s="58"/>
      <c r="G77" s="58"/>
      <c r="H77" s="362"/>
    </row>
    <row r="78" spans="1:8" ht="20.100000000000001" customHeight="1">
      <c r="A78" s="166"/>
      <c r="B78" s="417"/>
      <c r="C78" s="171" t="s">
        <v>650</v>
      </c>
      <c r="D78" s="418">
        <v>1060</v>
      </c>
      <c r="E78" s="351"/>
      <c r="F78" s="58"/>
      <c r="G78" s="58"/>
      <c r="H78" s="362"/>
    </row>
    <row r="79" spans="1:8" ht="20.100000000000001" customHeight="1">
      <c r="A79" s="166"/>
      <c r="B79" s="417"/>
      <c r="C79" s="171" t="s">
        <v>651</v>
      </c>
      <c r="D79" s="418"/>
      <c r="E79" s="421"/>
      <c r="F79" s="172"/>
      <c r="G79" s="172"/>
      <c r="H79" s="173"/>
    </row>
    <row r="80" spans="1:8" ht="20.100000000000001" customHeight="1">
      <c r="A80" s="166"/>
      <c r="B80" s="417"/>
      <c r="C80" s="171" t="s">
        <v>652</v>
      </c>
      <c r="D80" s="418">
        <v>1061</v>
      </c>
      <c r="E80" s="421"/>
      <c r="F80" s="172"/>
      <c r="G80" s="172"/>
      <c r="H80" s="173"/>
    </row>
    <row r="81" spans="1:8" ht="20.100000000000001" customHeight="1" thickBot="1">
      <c r="A81" s="166"/>
      <c r="B81" s="167"/>
      <c r="C81" s="176" t="s">
        <v>653</v>
      </c>
      <c r="D81" s="177">
        <v>1062</v>
      </c>
      <c r="E81" s="431"/>
      <c r="F81" s="178"/>
      <c r="G81" s="178"/>
      <c r="H81" s="179"/>
    </row>
  </sheetData>
  <mergeCells count="60">
    <mergeCell ref="B2:H2"/>
    <mergeCell ref="B3:H3"/>
    <mergeCell ref="B9:B10"/>
    <mergeCell ref="D9:D10"/>
    <mergeCell ref="E62:E63"/>
    <mergeCell ref="F62:F63"/>
    <mergeCell ref="G62:G63"/>
    <mergeCell ref="H62:H63"/>
    <mergeCell ref="B36:B37"/>
    <mergeCell ref="D36:D37"/>
    <mergeCell ref="B42:B43"/>
    <mergeCell ref="D42:D43"/>
    <mergeCell ref="G56:G57"/>
    <mergeCell ref="H56:H57"/>
    <mergeCell ref="B54:B55"/>
    <mergeCell ref="D54:D55"/>
    <mergeCell ref="F36:F37"/>
    <mergeCell ref="F42:F43"/>
    <mergeCell ref="F54:F55"/>
    <mergeCell ref="B56:B57"/>
    <mergeCell ref="D56:D57"/>
    <mergeCell ref="E56:E57"/>
    <mergeCell ref="F56:F57"/>
    <mergeCell ref="G36:G37"/>
    <mergeCell ref="H36:H37"/>
    <mergeCell ref="G42:G43"/>
    <mergeCell ref="H42:H43"/>
    <mergeCell ref="G54:G55"/>
    <mergeCell ref="H54:H55"/>
    <mergeCell ref="B71:B72"/>
    <mergeCell ref="D71:D72"/>
    <mergeCell ref="B73:B74"/>
    <mergeCell ref="D73:D74"/>
    <mergeCell ref="E36:E37"/>
    <mergeCell ref="E42:E43"/>
    <mergeCell ref="E54:E55"/>
    <mergeCell ref="E73:E74"/>
    <mergeCell ref="B64:B65"/>
    <mergeCell ref="D64:D65"/>
    <mergeCell ref="B62:B63"/>
    <mergeCell ref="D62:D63"/>
    <mergeCell ref="E6:H6"/>
    <mergeCell ref="B6:B7"/>
    <mergeCell ref="C6:C7"/>
    <mergeCell ref="D6:D7"/>
    <mergeCell ref="E9:E10"/>
    <mergeCell ref="F9:F10"/>
    <mergeCell ref="G9:G10"/>
    <mergeCell ref="H9:H10"/>
    <mergeCell ref="F73:F74"/>
    <mergeCell ref="G73:G74"/>
    <mergeCell ref="H73:H74"/>
    <mergeCell ref="E64:E65"/>
    <mergeCell ref="F64:F65"/>
    <mergeCell ref="G64:G65"/>
    <mergeCell ref="H64:H65"/>
    <mergeCell ref="E71:E72"/>
    <mergeCell ref="F71:F72"/>
    <mergeCell ref="G71:G72"/>
    <mergeCell ref="H71:H72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rowBreaks count="1" manualBreakCount="1">
    <brk id="6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23">
    <tabColor theme="6" tint="0.59999389629810485"/>
  </sheetPr>
  <dimension ref="A1:F68"/>
  <sheetViews>
    <sheetView showGridLines="0" topLeftCell="A43" workbookViewId="0">
      <selection activeCell="E23" sqref="E23"/>
    </sheetView>
  </sheetViews>
  <sheetFormatPr defaultColWidth="9.140625" defaultRowHeight="12.75"/>
  <cols>
    <col min="1" max="1" width="59.5703125" style="61" customWidth="1"/>
    <col min="2" max="2" width="9.42578125" style="61" customWidth="1"/>
    <col min="3" max="6" width="15.7109375" style="61" customWidth="1"/>
    <col min="7" max="16384" width="9.140625" style="61"/>
  </cols>
  <sheetData>
    <row r="1" spans="1:6">
      <c r="F1" s="184" t="s">
        <v>740</v>
      </c>
    </row>
    <row r="2" spans="1:6" ht="21.75" customHeight="1">
      <c r="A2" s="1069" t="s">
        <v>42</v>
      </c>
      <c r="B2" s="1069"/>
      <c r="C2" s="1069"/>
      <c r="D2" s="1069"/>
      <c r="E2" s="1069"/>
      <c r="F2" s="1069"/>
    </row>
    <row r="3" spans="1:6" ht="14.25" customHeight="1">
      <c r="A3" s="1070" t="s">
        <v>918</v>
      </c>
      <c r="B3" s="1070"/>
      <c r="C3" s="1070"/>
      <c r="D3" s="1070"/>
      <c r="E3" s="1070"/>
      <c r="F3" s="1070"/>
    </row>
    <row r="4" spans="1:6" ht="13.5" thickBot="1">
      <c r="F4" s="180" t="s">
        <v>194</v>
      </c>
    </row>
    <row r="5" spans="1:6" ht="19.5" customHeight="1">
      <c r="A5" s="1175" t="s">
        <v>657</v>
      </c>
      <c r="B5" s="1177" t="s">
        <v>39</v>
      </c>
      <c r="C5" s="1172" t="s">
        <v>62</v>
      </c>
      <c r="D5" s="1173"/>
      <c r="E5" s="1173"/>
      <c r="F5" s="1174"/>
    </row>
    <row r="6" spans="1:6" ht="36.75" customHeight="1">
      <c r="A6" s="1176"/>
      <c r="B6" s="1178"/>
      <c r="C6" s="181" t="s">
        <v>919</v>
      </c>
      <c r="D6" s="182" t="s">
        <v>915</v>
      </c>
      <c r="E6" s="181" t="s">
        <v>920</v>
      </c>
      <c r="F6" s="183" t="s">
        <v>921</v>
      </c>
    </row>
    <row r="7" spans="1:6" ht="15" customHeight="1" thickBot="1">
      <c r="A7" s="69">
        <v>1</v>
      </c>
      <c r="B7" s="70">
        <v>2</v>
      </c>
      <c r="C7" s="70">
        <v>3</v>
      </c>
      <c r="D7" s="70">
        <v>4</v>
      </c>
      <c r="E7" s="70">
        <v>5</v>
      </c>
      <c r="F7" s="71">
        <v>6</v>
      </c>
    </row>
    <row r="8" spans="1:6" s="96" customFormat="1" ht="20.100000000000001" customHeight="1">
      <c r="A8" s="92" t="s">
        <v>658</v>
      </c>
      <c r="B8" s="185"/>
      <c r="C8" s="76"/>
      <c r="D8" s="76"/>
      <c r="E8" s="76"/>
      <c r="F8" s="77"/>
    </row>
    <row r="9" spans="1:6" s="409" customFormat="1" ht="20.100000000000001" customHeight="1">
      <c r="A9" s="97" t="s">
        <v>659</v>
      </c>
      <c r="B9" s="432">
        <v>3001</v>
      </c>
      <c r="C9" s="407">
        <f>C10+C11+C12+C13</f>
        <v>81155</v>
      </c>
      <c r="D9" s="407">
        <f t="shared" ref="D9:F9" si="0">D10+D11+D12+D13</f>
        <v>136100</v>
      </c>
      <c r="E9" s="407">
        <f t="shared" si="0"/>
        <v>181500</v>
      </c>
      <c r="F9" s="407">
        <f t="shared" si="0"/>
        <v>248000</v>
      </c>
    </row>
    <row r="10" spans="1:6" s="96" customFormat="1" ht="20.100000000000001" customHeight="1">
      <c r="A10" s="99" t="s">
        <v>660</v>
      </c>
      <c r="B10" s="100">
        <v>3002</v>
      </c>
      <c r="C10" s="829">
        <v>80500</v>
      </c>
      <c r="D10" s="76">
        <v>134300</v>
      </c>
      <c r="E10" s="76">
        <v>179400</v>
      </c>
      <c r="F10" s="77">
        <v>241400</v>
      </c>
    </row>
    <row r="11" spans="1:6" s="96" customFormat="1" ht="20.100000000000001" customHeight="1">
      <c r="A11" s="99" t="s">
        <v>661</v>
      </c>
      <c r="B11" s="100">
        <v>3003</v>
      </c>
      <c r="C11" s="76"/>
      <c r="D11" s="76"/>
      <c r="E11" s="76"/>
      <c r="F11" s="77"/>
    </row>
    <row r="12" spans="1:6" s="96" customFormat="1" ht="20.100000000000001" customHeight="1">
      <c r="A12" s="99" t="s">
        <v>662</v>
      </c>
      <c r="B12" s="100">
        <v>3004</v>
      </c>
      <c r="C12" s="76">
        <v>55</v>
      </c>
      <c r="D12" s="76">
        <v>100</v>
      </c>
      <c r="E12" s="76">
        <v>100</v>
      </c>
      <c r="F12" s="77">
        <v>200</v>
      </c>
    </row>
    <row r="13" spans="1:6" s="96" customFormat="1" ht="20.100000000000001" customHeight="1">
      <c r="A13" s="99" t="s">
        <v>756</v>
      </c>
      <c r="B13" s="100">
        <v>3005</v>
      </c>
      <c r="C13" s="76">
        <v>600</v>
      </c>
      <c r="D13" s="76">
        <v>1700</v>
      </c>
      <c r="E13" s="76">
        <v>2000</v>
      </c>
      <c r="F13" s="77">
        <v>6400</v>
      </c>
    </row>
    <row r="14" spans="1:6" s="409" customFormat="1" ht="20.100000000000001" customHeight="1">
      <c r="A14" s="97" t="s">
        <v>663</v>
      </c>
      <c r="B14" s="98">
        <v>3006</v>
      </c>
      <c r="C14" s="408">
        <f>C15+C16+C17+C18+C19+C20+C21+C22</f>
        <v>84400</v>
      </c>
      <c r="D14" s="408">
        <f t="shared" ref="D14:F14" si="1">D15+D16+D17+D18+D19+D20+D21+D22</f>
        <v>136400</v>
      </c>
      <c r="E14" s="408">
        <f t="shared" si="1"/>
        <v>179600</v>
      </c>
      <c r="F14" s="408">
        <f t="shared" si="1"/>
        <v>244400</v>
      </c>
    </row>
    <row r="15" spans="1:6" s="96" customFormat="1" ht="20.100000000000001" customHeight="1">
      <c r="A15" s="99" t="s">
        <v>664</v>
      </c>
      <c r="B15" s="100">
        <v>3007</v>
      </c>
      <c r="C15" s="76">
        <v>56000</v>
      </c>
      <c r="D15" s="76">
        <v>83000</v>
      </c>
      <c r="E15" s="76">
        <v>99000</v>
      </c>
      <c r="F15" s="77">
        <v>138000</v>
      </c>
    </row>
    <row r="16" spans="1:6" s="96" customFormat="1" ht="20.100000000000001" customHeight="1">
      <c r="A16" s="99" t="s">
        <v>665</v>
      </c>
      <c r="B16" s="100">
        <v>3008</v>
      </c>
      <c r="C16" s="76"/>
      <c r="D16" s="76"/>
      <c r="E16" s="76"/>
      <c r="F16" s="77"/>
    </row>
    <row r="17" spans="1:6" s="96" customFormat="1" ht="20.100000000000001" customHeight="1">
      <c r="A17" s="99" t="s">
        <v>666</v>
      </c>
      <c r="B17" s="100">
        <v>3009</v>
      </c>
      <c r="C17" s="76">
        <v>21000</v>
      </c>
      <c r="D17" s="76">
        <v>42000</v>
      </c>
      <c r="E17" s="76">
        <v>65000</v>
      </c>
      <c r="F17" s="77">
        <v>89000</v>
      </c>
    </row>
    <row r="18" spans="1:6" s="96" customFormat="1" ht="20.100000000000001" customHeight="1">
      <c r="A18" s="99" t="s">
        <v>667</v>
      </c>
      <c r="B18" s="100">
        <v>3010</v>
      </c>
      <c r="C18" s="76"/>
      <c r="D18" s="76"/>
      <c r="E18" s="76"/>
      <c r="F18" s="77"/>
    </row>
    <row r="19" spans="1:6" s="96" customFormat="1" ht="20.100000000000001" customHeight="1">
      <c r="A19" s="99" t="s">
        <v>668</v>
      </c>
      <c r="B19" s="100">
        <v>3011</v>
      </c>
      <c r="C19" s="828"/>
      <c r="D19" s="828"/>
      <c r="E19" s="828"/>
      <c r="F19" s="830"/>
    </row>
    <row r="20" spans="1:6" s="96" customFormat="1" ht="20.100000000000001" customHeight="1">
      <c r="A20" s="99" t="s">
        <v>669</v>
      </c>
      <c r="B20" s="100">
        <v>3012</v>
      </c>
      <c r="C20" s="76"/>
      <c r="D20" s="76"/>
      <c r="E20" s="76"/>
      <c r="F20" s="77"/>
    </row>
    <row r="21" spans="1:6" s="96" customFormat="1" ht="20.100000000000001" customHeight="1">
      <c r="A21" s="99" t="s">
        <v>670</v>
      </c>
      <c r="B21" s="100">
        <v>3013</v>
      </c>
      <c r="C21" s="76">
        <v>7000</v>
      </c>
      <c r="D21" s="76">
        <v>11000</v>
      </c>
      <c r="E21" s="76">
        <v>15200</v>
      </c>
      <c r="F21" s="77">
        <v>17000</v>
      </c>
    </row>
    <row r="22" spans="1:6" s="96" customFormat="1" ht="20.100000000000001" customHeight="1">
      <c r="A22" s="99" t="s">
        <v>754</v>
      </c>
      <c r="B22" s="100">
        <v>3014</v>
      </c>
      <c r="C22" s="829">
        <v>400</v>
      </c>
      <c r="D22" s="829">
        <v>400</v>
      </c>
      <c r="E22" s="829">
        <v>400</v>
      </c>
      <c r="F22" s="831">
        <v>400</v>
      </c>
    </row>
    <row r="23" spans="1:6" s="409" customFormat="1" ht="20.100000000000001" customHeight="1">
      <c r="A23" s="99" t="s">
        <v>671</v>
      </c>
      <c r="B23" s="100">
        <v>3015</v>
      </c>
      <c r="C23" s="76"/>
      <c r="D23" s="76"/>
      <c r="E23" s="76">
        <f t="shared" ref="E23:F23" si="2">E9-E14</f>
        <v>1900</v>
      </c>
      <c r="F23" s="76">
        <f t="shared" si="2"/>
        <v>3600</v>
      </c>
    </row>
    <row r="24" spans="1:6" s="409" customFormat="1" ht="20.100000000000001" customHeight="1">
      <c r="A24" s="99" t="s">
        <v>672</v>
      </c>
      <c r="B24" s="100">
        <v>3016</v>
      </c>
      <c r="C24" s="76">
        <f>C14-C9</f>
        <v>3245</v>
      </c>
      <c r="D24" s="76">
        <f>D14-D9</f>
        <v>300</v>
      </c>
      <c r="E24" s="76"/>
      <c r="F24" s="76"/>
    </row>
    <row r="25" spans="1:6" s="96" customFormat="1" ht="20.100000000000001" customHeight="1">
      <c r="A25" s="101" t="s">
        <v>673</v>
      </c>
      <c r="B25" s="100"/>
      <c r="C25" s="76"/>
      <c r="D25" s="76"/>
      <c r="E25" s="76"/>
      <c r="F25" s="77"/>
    </row>
    <row r="26" spans="1:6" s="96" customFormat="1" ht="20.100000000000001" customHeight="1">
      <c r="A26" s="97" t="s">
        <v>128</v>
      </c>
      <c r="B26" s="98">
        <v>3017</v>
      </c>
      <c r="C26" s="186"/>
      <c r="D26" s="186"/>
      <c r="E26" s="186"/>
      <c r="F26" s="187"/>
    </row>
    <row r="27" spans="1:6" s="96" customFormat="1" ht="20.100000000000001" customHeight="1">
      <c r="A27" s="99" t="s">
        <v>674</v>
      </c>
      <c r="B27" s="100">
        <v>3018</v>
      </c>
      <c r="C27" s="76"/>
      <c r="D27" s="76"/>
      <c r="E27" s="76"/>
      <c r="F27" s="77"/>
    </row>
    <row r="28" spans="1:6" s="96" customFormat="1" ht="27.75" customHeight="1">
      <c r="A28" s="99" t="s">
        <v>675</v>
      </c>
      <c r="B28" s="100">
        <v>3019</v>
      </c>
      <c r="C28" s="76"/>
      <c r="D28" s="76"/>
      <c r="E28" s="76"/>
      <c r="F28" s="77"/>
    </row>
    <row r="29" spans="1:6" s="96" customFormat="1" ht="20.100000000000001" customHeight="1">
      <c r="A29" s="99" t="s">
        <v>676</v>
      </c>
      <c r="B29" s="100">
        <v>3020</v>
      </c>
      <c r="C29" s="76"/>
      <c r="D29" s="76"/>
      <c r="E29" s="76"/>
      <c r="F29" s="77"/>
    </row>
    <row r="30" spans="1:6" s="96" customFormat="1" ht="20.100000000000001" customHeight="1">
      <c r="A30" s="99" t="s">
        <v>677</v>
      </c>
      <c r="B30" s="100">
        <v>3021</v>
      </c>
      <c r="C30" s="76"/>
      <c r="D30" s="76"/>
      <c r="E30" s="76"/>
      <c r="F30" s="77"/>
    </row>
    <row r="31" spans="1:6" s="96" customFormat="1" ht="20.100000000000001" customHeight="1">
      <c r="A31" s="99" t="s">
        <v>32</v>
      </c>
      <c r="B31" s="100">
        <v>3022</v>
      </c>
      <c r="C31" s="76"/>
      <c r="D31" s="76"/>
      <c r="E31" s="76"/>
      <c r="F31" s="77"/>
    </row>
    <row r="32" spans="1:6" s="96" customFormat="1" ht="20.100000000000001" customHeight="1">
      <c r="A32" s="97" t="s">
        <v>129</v>
      </c>
      <c r="B32" s="98">
        <v>3023</v>
      </c>
      <c r="C32" s="188"/>
      <c r="D32" s="188"/>
      <c r="E32" s="188"/>
      <c r="F32" s="189"/>
    </row>
    <row r="33" spans="1:6" s="96" customFormat="1" ht="20.100000000000001" customHeight="1">
      <c r="A33" s="99" t="s">
        <v>678</v>
      </c>
      <c r="B33" s="100">
        <v>3024</v>
      </c>
      <c r="C33" s="76"/>
      <c r="D33" s="76"/>
      <c r="E33" s="76"/>
      <c r="F33" s="77"/>
    </row>
    <row r="34" spans="1:6" s="96" customFormat="1" ht="34.5" customHeight="1">
      <c r="A34" s="99" t="s">
        <v>679</v>
      </c>
      <c r="B34" s="100">
        <v>3025</v>
      </c>
      <c r="C34" s="76"/>
      <c r="D34" s="76"/>
      <c r="E34" s="76"/>
      <c r="F34" s="77"/>
    </row>
    <row r="35" spans="1:6" s="96" customFormat="1" ht="20.100000000000001" customHeight="1">
      <c r="A35" s="99" t="s">
        <v>680</v>
      </c>
      <c r="B35" s="100">
        <v>3026</v>
      </c>
      <c r="C35" s="829"/>
      <c r="D35" s="829"/>
      <c r="E35" s="829"/>
      <c r="F35" s="831"/>
    </row>
    <row r="36" spans="1:6" s="96" customFormat="1" ht="20.100000000000001" customHeight="1">
      <c r="A36" s="99" t="s">
        <v>681</v>
      </c>
      <c r="B36" s="100">
        <v>3027</v>
      </c>
      <c r="C36" s="76"/>
      <c r="D36" s="76"/>
      <c r="E36" s="76"/>
      <c r="F36" s="77"/>
    </row>
    <row r="37" spans="1:6" s="96" customFormat="1" ht="20.100000000000001" customHeight="1">
      <c r="A37" s="99" t="s">
        <v>682</v>
      </c>
      <c r="B37" s="100">
        <v>3028</v>
      </c>
      <c r="C37" s="76"/>
      <c r="D37" s="76"/>
      <c r="E37" s="76"/>
      <c r="F37" s="77"/>
    </row>
    <row r="38" spans="1:6" s="96" customFormat="1" ht="26.25" customHeight="1">
      <c r="A38" s="101" t="s">
        <v>683</v>
      </c>
      <c r="B38" s="100"/>
      <c r="C38" s="76"/>
      <c r="D38" s="76"/>
      <c r="E38" s="76"/>
      <c r="F38" s="77"/>
    </row>
    <row r="39" spans="1:6" s="96" customFormat="1" ht="20.100000000000001" customHeight="1">
      <c r="A39" s="97" t="s">
        <v>684</v>
      </c>
      <c r="B39" s="98">
        <v>3029</v>
      </c>
      <c r="C39" s="186"/>
      <c r="D39" s="186"/>
      <c r="E39" s="186"/>
      <c r="F39" s="187"/>
    </row>
    <row r="40" spans="1:6" s="96" customFormat="1" ht="20.100000000000001" customHeight="1">
      <c r="A40" s="99" t="s">
        <v>33</v>
      </c>
      <c r="B40" s="100">
        <v>3030</v>
      </c>
      <c r="C40" s="76"/>
      <c r="D40" s="76"/>
      <c r="E40" s="76"/>
      <c r="F40" s="77"/>
    </row>
    <row r="41" spans="1:6" s="96" customFormat="1" ht="20.100000000000001" customHeight="1">
      <c r="A41" s="99" t="s">
        <v>685</v>
      </c>
      <c r="B41" s="100">
        <v>3031</v>
      </c>
      <c r="C41" s="76"/>
      <c r="D41" s="76"/>
      <c r="E41" s="76"/>
      <c r="F41" s="77"/>
    </row>
    <row r="42" spans="1:6" s="96" customFormat="1" ht="20.100000000000001" customHeight="1">
      <c r="A42" s="99" t="s">
        <v>686</v>
      </c>
      <c r="B42" s="100">
        <v>3032</v>
      </c>
      <c r="C42" s="76"/>
      <c r="D42" s="76"/>
      <c r="E42" s="76"/>
      <c r="F42" s="77"/>
    </row>
    <row r="43" spans="1:6" s="96" customFormat="1" ht="20.100000000000001" customHeight="1">
      <c r="A43" s="99" t="s">
        <v>687</v>
      </c>
      <c r="B43" s="100">
        <v>3033</v>
      </c>
      <c r="C43" s="76"/>
      <c r="D43" s="76"/>
      <c r="E43" s="76"/>
      <c r="F43" s="77"/>
    </row>
    <row r="44" spans="1:6" s="96" customFormat="1" ht="20.100000000000001" customHeight="1">
      <c r="A44" s="99" t="s">
        <v>688</v>
      </c>
      <c r="B44" s="100">
        <v>3034</v>
      </c>
      <c r="C44" s="76"/>
      <c r="D44" s="76"/>
      <c r="E44" s="76"/>
      <c r="F44" s="77"/>
    </row>
    <row r="45" spans="1:6" s="96" customFormat="1" ht="20.100000000000001" customHeight="1">
      <c r="A45" s="99" t="s">
        <v>689</v>
      </c>
      <c r="B45" s="100">
        <v>3035</v>
      </c>
      <c r="C45" s="76"/>
      <c r="D45" s="76"/>
      <c r="E45" s="76"/>
      <c r="F45" s="77"/>
    </row>
    <row r="46" spans="1:6" s="96" customFormat="1" ht="20.100000000000001" customHeight="1">
      <c r="A46" s="99" t="s">
        <v>755</v>
      </c>
      <c r="B46" s="100">
        <v>3036</v>
      </c>
      <c r="C46" s="76"/>
      <c r="D46" s="76"/>
      <c r="E46" s="76"/>
      <c r="F46" s="77"/>
    </row>
    <row r="47" spans="1:6" s="96" customFormat="1" ht="20.100000000000001" customHeight="1">
      <c r="A47" s="97" t="s">
        <v>690</v>
      </c>
      <c r="B47" s="98">
        <v>3037</v>
      </c>
      <c r="C47" s="186"/>
      <c r="D47" s="186"/>
      <c r="E47" s="186"/>
      <c r="F47" s="187"/>
    </row>
    <row r="48" spans="1:6" s="96" customFormat="1" ht="20.100000000000001" customHeight="1">
      <c r="A48" s="99" t="s">
        <v>691</v>
      </c>
      <c r="B48" s="100">
        <v>3038</v>
      </c>
      <c r="C48" s="76"/>
      <c r="D48" s="76"/>
      <c r="E48" s="76"/>
      <c r="F48" s="77"/>
    </row>
    <row r="49" spans="1:6" s="96" customFormat="1" ht="20.100000000000001" customHeight="1">
      <c r="A49" s="99" t="s">
        <v>685</v>
      </c>
      <c r="B49" s="100">
        <v>3039</v>
      </c>
      <c r="C49" s="76"/>
      <c r="D49" s="76"/>
      <c r="E49" s="76"/>
      <c r="F49" s="77"/>
    </row>
    <row r="50" spans="1:6" s="96" customFormat="1" ht="20.100000000000001" customHeight="1">
      <c r="A50" s="99" t="s">
        <v>686</v>
      </c>
      <c r="B50" s="100">
        <v>3040</v>
      </c>
      <c r="C50" s="76"/>
      <c r="D50" s="76"/>
      <c r="E50" s="76"/>
      <c r="F50" s="77"/>
    </row>
    <row r="51" spans="1:6" s="96" customFormat="1" ht="20.100000000000001" customHeight="1">
      <c r="A51" s="99" t="s">
        <v>687</v>
      </c>
      <c r="B51" s="100">
        <v>3041</v>
      </c>
      <c r="C51" s="828"/>
      <c r="D51" s="828"/>
      <c r="E51" s="828"/>
      <c r="F51" s="830"/>
    </row>
    <row r="52" spans="1:6" s="96" customFormat="1" ht="20.100000000000001" customHeight="1">
      <c r="A52" s="99" t="s">
        <v>688</v>
      </c>
      <c r="B52" s="832">
        <v>3042</v>
      </c>
      <c r="C52" s="76"/>
      <c r="D52" s="76"/>
      <c r="E52" s="76"/>
      <c r="F52" s="77"/>
    </row>
    <row r="53" spans="1:6" s="96" customFormat="1" ht="20.100000000000001" customHeight="1">
      <c r="A53" s="99" t="s">
        <v>692</v>
      </c>
      <c r="B53" s="832">
        <v>3043</v>
      </c>
      <c r="C53" s="76"/>
      <c r="D53" s="76"/>
      <c r="E53" s="76"/>
      <c r="F53" s="77"/>
    </row>
    <row r="54" spans="1:6" s="96" customFormat="1" ht="20.100000000000001" customHeight="1">
      <c r="A54" s="99" t="s">
        <v>693</v>
      </c>
      <c r="B54" s="832">
        <v>3044</v>
      </c>
      <c r="C54" s="76"/>
      <c r="D54" s="76"/>
      <c r="E54" s="76"/>
      <c r="F54" s="77"/>
    </row>
    <row r="55" spans="1:6" s="96" customFormat="1" ht="20.100000000000001" customHeight="1">
      <c r="A55" s="99" t="s">
        <v>694</v>
      </c>
      <c r="B55" s="832">
        <v>3045</v>
      </c>
      <c r="C55" s="76"/>
      <c r="D55" s="76"/>
      <c r="E55" s="76"/>
      <c r="F55" s="77"/>
    </row>
    <row r="56" spans="1:6" s="96" customFormat="1" ht="20.100000000000001" customHeight="1">
      <c r="A56" s="99" t="s">
        <v>695</v>
      </c>
      <c r="B56" s="832">
        <v>3046</v>
      </c>
      <c r="C56" s="76"/>
      <c r="D56" s="76"/>
      <c r="E56" s="76"/>
      <c r="F56" s="77"/>
    </row>
    <row r="57" spans="1:6" s="96" customFormat="1" ht="20.100000000000001" customHeight="1">
      <c r="A57" s="99" t="s">
        <v>696</v>
      </c>
      <c r="B57" s="832">
        <v>3047</v>
      </c>
      <c r="C57" s="190"/>
      <c r="D57" s="190"/>
      <c r="E57" s="190"/>
      <c r="F57" s="191"/>
    </row>
    <row r="58" spans="1:6" s="409" customFormat="1" ht="20.100000000000001" customHeight="1">
      <c r="A58" s="101" t="s">
        <v>866</v>
      </c>
      <c r="B58" s="832">
        <v>3048</v>
      </c>
      <c r="C58" s="190">
        <f>C9</f>
        <v>81155</v>
      </c>
      <c r="D58" s="190">
        <f>D9</f>
        <v>136100</v>
      </c>
      <c r="E58" s="190">
        <f>E9</f>
        <v>181500</v>
      </c>
      <c r="F58" s="191">
        <f>F9</f>
        <v>248000</v>
      </c>
    </row>
    <row r="59" spans="1:6" s="409" customFormat="1" ht="20.100000000000001" customHeight="1">
      <c r="A59" s="101" t="s">
        <v>867</v>
      </c>
      <c r="B59" s="832">
        <v>3049</v>
      </c>
      <c r="C59" s="190">
        <f>C14</f>
        <v>84400</v>
      </c>
      <c r="D59" s="190">
        <f>D14</f>
        <v>136400</v>
      </c>
      <c r="E59" s="190">
        <f>E14</f>
        <v>179600</v>
      </c>
      <c r="F59" s="191">
        <f>F14</f>
        <v>244400</v>
      </c>
    </row>
    <row r="60" spans="1:6" s="96" customFormat="1" ht="20.100000000000001" customHeight="1">
      <c r="A60" s="97" t="s">
        <v>868</v>
      </c>
      <c r="B60" s="192">
        <v>3050</v>
      </c>
      <c r="C60" s="193"/>
      <c r="D60" s="193"/>
      <c r="E60" s="835">
        <f>E58-E59</f>
        <v>1900</v>
      </c>
      <c r="F60" s="836">
        <f>F58-F59</f>
        <v>3600</v>
      </c>
    </row>
    <row r="61" spans="1:6" s="409" customFormat="1" ht="20.100000000000001" customHeight="1">
      <c r="A61" s="97" t="s">
        <v>922</v>
      </c>
      <c r="B61" s="433">
        <v>3051</v>
      </c>
      <c r="C61" s="434">
        <f>C59-C58</f>
        <v>3245</v>
      </c>
      <c r="D61" s="434">
        <f>D59-D58</f>
        <v>300</v>
      </c>
      <c r="E61" s="434"/>
      <c r="F61" s="435"/>
    </row>
    <row r="62" spans="1:6" s="409" customFormat="1" ht="20.100000000000001" customHeight="1">
      <c r="A62" s="97" t="s">
        <v>697</v>
      </c>
      <c r="B62" s="433">
        <v>3052</v>
      </c>
      <c r="C62" s="434">
        <v>19045</v>
      </c>
      <c r="D62" s="434">
        <f>C65</f>
        <v>15800</v>
      </c>
      <c r="E62" s="434">
        <f>D65</f>
        <v>15500</v>
      </c>
      <c r="F62" s="435">
        <f>E65</f>
        <v>17400</v>
      </c>
    </row>
    <row r="63" spans="1:6" s="96" customFormat="1" ht="24" customHeight="1">
      <c r="A63" s="101" t="s">
        <v>698</v>
      </c>
      <c r="B63" s="832">
        <v>3053</v>
      </c>
      <c r="C63" s="190"/>
      <c r="D63" s="190"/>
      <c r="E63" s="190"/>
      <c r="F63" s="191"/>
    </row>
    <row r="64" spans="1:6" s="96" customFormat="1" ht="24" customHeight="1">
      <c r="A64" s="101" t="s">
        <v>780</v>
      </c>
      <c r="B64" s="832">
        <v>3054</v>
      </c>
      <c r="C64" s="190"/>
      <c r="D64" s="190"/>
      <c r="E64" s="190"/>
      <c r="F64" s="191"/>
    </row>
    <row r="65" spans="1:6" s="96" customFormat="1" ht="20.100000000000001" customHeight="1">
      <c r="A65" s="102" t="s">
        <v>699</v>
      </c>
      <c r="B65" s="1170">
        <v>3055</v>
      </c>
      <c r="C65" s="1166">
        <f>C62-C61</f>
        <v>15800</v>
      </c>
      <c r="D65" s="1166">
        <f>D62+D60-D61</f>
        <v>15500</v>
      </c>
      <c r="E65" s="1166">
        <f>E60+E62</f>
        <v>17400</v>
      </c>
      <c r="F65" s="1168">
        <f>F60+F62</f>
        <v>21000</v>
      </c>
    </row>
    <row r="66" spans="1:6" s="96" customFormat="1" ht="13.5" customHeight="1" thickBot="1">
      <c r="A66" s="103" t="s">
        <v>700</v>
      </c>
      <c r="B66" s="1171"/>
      <c r="C66" s="1167"/>
      <c r="D66" s="1167"/>
      <c r="E66" s="1167"/>
      <c r="F66" s="1169"/>
    </row>
    <row r="67" spans="1:6">
      <c r="A67" s="86"/>
    </row>
    <row r="68" spans="1:6">
      <c r="A68" s="86"/>
    </row>
  </sheetData>
  <mergeCells count="10">
    <mergeCell ref="C65:C66"/>
    <mergeCell ref="D65:D66"/>
    <mergeCell ref="E65:E66"/>
    <mergeCell ref="F65:F66"/>
    <mergeCell ref="A2:F2"/>
    <mergeCell ref="A3:F3"/>
    <mergeCell ref="B65:B66"/>
    <mergeCell ref="C5:F5"/>
    <mergeCell ref="A5:A6"/>
    <mergeCell ref="B5:B6"/>
  </mergeCells>
  <pageMargins left="0.11811023622047245" right="0.31496062992125984" top="0.74803149606299213" bottom="0.74803149606299213" header="0.31496062992125984" footer="0.31496062992125984"/>
  <pageSetup paperSize="9" scale="7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9">
    <tabColor theme="6" tint="0.59999389629810485"/>
  </sheetPr>
  <dimension ref="B1:J23"/>
  <sheetViews>
    <sheetView showGridLines="0" topLeftCell="A7" zoomScale="85" zoomScaleNormal="85" workbookViewId="0">
      <selection activeCell="C27" sqref="C27"/>
    </sheetView>
  </sheetViews>
  <sheetFormatPr defaultColWidth="9.140625" defaultRowHeight="12.75"/>
  <cols>
    <col min="1" max="1" width="3.85546875" style="593" customWidth="1"/>
    <col min="2" max="6" width="30.140625" style="593" customWidth="1"/>
    <col min="7" max="7" width="35.5703125" style="593" customWidth="1"/>
    <col min="8" max="8" width="18.85546875" style="593" customWidth="1"/>
    <col min="9" max="9" width="15.5703125" style="593" customWidth="1"/>
    <col min="10" max="16384" width="9.140625" style="593"/>
  </cols>
  <sheetData>
    <row r="1" spans="2:10">
      <c r="B1" s="734"/>
      <c r="C1" s="734"/>
      <c r="D1" s="734"/>
      <c r="E1" s="734"/>
      <c r="F1" s="734"/>
      <c r="G1" s="592" t="s">
        <v>356</v>
      </c>
    </row>
    <row r="2" spans="2:10">
      <c r="B2" s="734"/>
      <c r="C2" s="734"/>
      <c r="D2" s="734"/>
      <c r="E2" s="734"/>
      <c r="F2" s="734"/>
    </row>
    <row r="5" spans="2:10" ht="22.5" customHeight="1">
      <c r="B5" s="1180" t="s">
        <v>219</v>
      </c>
      <c r="C5" s="1180"/>
      <c r="D5" s="1180"/>
      <c r="E5" s="1180"/>
      <c r="F5" s="1180"/>
      <c r="G5" s="1180"/>
      <c r="H5" s="595"/>
      <c r="I5" s="595"/>
    </row>
    <row r="6" spans="2:10">
      <c r="G6" s="634"/>
      <c r="H6" s="634"/>
      <c r="I6" s="634"/>
    </row>
    <row r="7" spans="2:10" ht="13.5" thickBot="1">
      <c r="G7" s="735" t="s">
        <v>44</v>
      </c>
    </row>
    <row r="8" spans="2:10" ht="18" customHeight="1">
      <c r="B8" s="1181" t="s">
        <v>923</v>
      </c>
      <c r="C8" s="1182"/>
      <c r="D8" s="1182"/>
      <c r="E8" s="1182"/>
      <c r="F8" s="1182"/>
      <c r="G8" s="1183"/>
      <c r="J8" s="736"/>
    </row>
    <row r="9" spans="2:10" ht="21.75" customHeight="1" thickBot="1">
      <c r="B9" s="1184"/>
      <c r="C9" s="1185"/>
      <c r="D9" s="1185"/>
      <c r="E9" s="1185"/>
      <c r="F9" s="1185"/>
      <c r="G9" s="1186"/>
    </row>
    <row r="10" spans="2:10" ht="60.75" customHeight="1">
      <c r="B10" s="737" t="s">
        <v>220</v>
      </c>
      <c r="C10" s="738" t="s">
        <v>24</v>
      </c>
      <c r="D10" s="738" t="s">
        <v>221</v>
      </c>
      <c r="E10" s="738" t="s">
        <v>387</v>
      </c>
      <c r="F10" s="738" t="s">
        <v>222</v>
      </c>
      <c r="G10" s="739" t="s">
        <v>386</v>
      </c>
    </row>
    <row r="11" spans="2:10" ht="17.25" customHeight="1" thickBot="1">
      <c r="B11" s="740"/>
      <c r="C11" s="741">
        <v>1</v>
      </c>
      <c r="D11" s="741">
        <v>2</v>
      </c>
      <c r="E11" s="741">
        <v>3</v>
      </c>
      <c r="F11" s="741" t="s">
        <v>223</v>
      </c>
      <c r="G11" s="742">
        <v>5</v>
      </c>
    </row>
    <row r="12" spans="2:10" ht="33" customHeight="1">
      <c r="B12" s="743" t="s">
        <v>224</v>
      </c>
      <c r="C12" s="610"/>
      <c r="D12" s="610"/>
      <c r="E12" s="610"/>
      <c r="F12" s="744"/>
      <c r="G12" s="745"/>
    </row>
    <row r="13" spans="2:10" ht="33" customHeight="1">
      <c r="B13" s="746" t="s">
        <v>1134</v>
      </c>
      <c r="C13" s="619"/>
      <c r="D13" s="619">
        <v>1901478.32</v>
      </c>
      <c r="E13" s="619">
        <v>1901478.32</v>
      </c>
      <c r="F13" s="619"/>
      <c r="G13" s="747"/>
    </row>
    <row r="14" spans="2:10" ht="33" customHeight="1" thickBot="1">
      <c r="B14" s="748" t="s">
        <v>21</v>
      </c>
      <c r="C14" s="629"/>
      <c r="D14" s="629">
        <f>D13</f>
        <v>1901478.32</v>
      </c>
      <c r="E14" s="629">
        <f>E13</f>
        <v>1901478.32</v>
      </c>
      <c r="F14" s="629"/>
      <c r="G14" s="749"/>
    </row>
    <row r="15" spans="2:10" ht="42.75" customHeight="1" thickBot="1">
      <c r="B15" s="750"/>
      <c r="C15" s="751"/>
      <c r="D15" s="601"/>
      <c r="E15" s="612"/>
      <c r="F15" s="752" t="s">
        <v>44</v>
      </c>
      <c r="G15" s="752"/>
    </row>
    <row r="16" spans="2:10" ht="33" customHeight="1">
      <c r="B16" s="1187" t="s">
        <v>1131</v>
      </c>
      <c r="C16" s="1188"/>
      <c r="D16" s="1188"/>
      <c r="E16" s="1188"/>
      <c r="F16" s="1189"/>
      <c r="G16" s="753"/>
      <c r="H16" s="754"/>
    </row>
    <row r="17" spans="2:8" ht="13.5" thickBot="1">
      <c r="B17" s="755"/>
      <c r="C17" s="756" t="s">
        <v>226</v>
      </c>
      <c r="D17" s="756" t="s">
        <v>227</v>
      </c>
      <c r="E17" s="756" t="s">
        <v>228</v>
      </c>
      <c r="F17" s="757" t="s">
        <v>229</v>
      </c>
      <c r="G17" s="758"/>
    </row>
    <row r="18" spans="2:8" ht="33" customHeight="1">
      <c r="B18" s="743" t="s">
        <v>224</v>
      </c>
      <c r="C18" s="744"/>
      <c r="D18" s="744"/>
      <c r="E18" s="744"/>
      <c r="F18" s="759"/>
      <c r="G18" s="754"/>
    </row>
    <row r="19" spans="2:8" ht="33" customHeight="1">
      <c r="B19" s="760" t="s">
        <v>225</v>
      </c>
      <c r="C19" s="619"/>
      <c r="D19" s="619"/>
      <c r="E19" s="761"/>
      <c r="F19" s="620"/>
      <c r="G19" s="754"/>
      <c r="H19" s="754"/>
    </row>
    <row r="20" spans="2:8" ht="33" customHeight="1" thickBot="1">
      <c r="B20" s="748" t="s">
        <v>21</v>
      </c>
      <c r="C20" s="629"/>
      <c r="D20" s="628"/>
      <c r="E20" s="762"/>
      <c r="F20" s="630"/>
      <c r="G20" s="754"/>
      <c r="H20" s="754"/>
    </row>
    <row r="21" spans="2:8" ht="33" customHeight="1">
      <c r="G21" s="735"/>
    </row>
    <row r="22" spans="2:8" ht="18.75" customHeight="1">
      <c r="B22" s="1179" t="s">
        <v>757</v>
      </c>
      <c r="C22" s="1179"/>
      <c r="D22" s="1179"/>
      <c r="E22" s="1179"/>
      <c r="F22" s="1179"/>
      <c r="G22" s="1179"/>
    </row>
    <row r="23" spans="2:8" ht="18.75" customHeight="1">
      <c r="B23" s="763"/>
    </row>
  </sheetData>
  <mergeCells count="4">
    <mergeCell ref="B22:G22"/>
    <mergeCell ref="B5:G5"/>
    <mergeCell ref="B8:G9"/>
    <mergeCell ref="B16:F1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0">
    <tabColor theme="6" tint="0.59999389629810485"/>
  </sheetPr>
  <dimension ref="A1:V96"/>
  <sheetViews>
    <sheetView showGridLines="0" topLeftCell="A28" workbookViewId="0">
      <selection activeCell="C35" sqref="C35"/>
    </sheetView>
  </sheetViews>
  <sheetFormatPr defaultColWidth="9.140625" defaultRowHeight="12.75"/>
  <cols>
    <col min="1" max="1" width="7.7109375" style="54" customWidth="1"/>
    <col min="2" max="2" width="73.7109375" style="54" customWidth="1"/>
    <col min="3" max="8" width="20.7109375" style="54" customWidth="1"/>
    <col min="9" max="9" width="12.28515625" style="54" customWidth="1"/>
    <col min="10" max="10" width="13.42578125" style="54" customWidth="1"/>
    <col min="11" max="11" width="11.28515625" style="54" customWidth="1"/>
    <col min="12" max="12" width="12.42578125" style="54" customWidth="1"/>
    <col min="13" max="13" width="14.42578125" style="54" customWidth="1"/>
    <col min="14" max="14" width="15.140625" style="54" customWidth="1"/>
    <col min="15" max="15" width="11.28515625" style="54" customWidth="1"/>
    <col min="16" max="16" width="13.140625" style="54" customWidth="1"/>
    <col min="17" max="17" width="13" style="54" customWidth="1"/>
    <col min="18" max="18" width="14.140625" style="54" customWidth="1"/>
    <col min="19" max="19" width="26.5703125" style="54" customWidth="1"/>
    <col min="20" max="16384" width="9.140625" style="54"/>
  </cols>
  <sheetData>
    <row r="1" spans="1:22">
      <c r="H1" s="55" t="s">
        <v>355</v>
      </c>
    </row>
    <row r="3" spans="1:22">
      <c r="A3" s="1195" t="s">
        <v>43</v>
      </c>
      <c r="B3" s="1195"/>
      <c r="C3" s="1195"/>
      <c r="D3" s="1195"/>
      <c r="E3" s="1195"/>
      <c r="F3" s="1195"/>
      <c r="G3" s="1195"/>
      <c r="H3" s="1195"/>
    </row>
    <row r="4" spans="1:22" ht="13.5" thickBot="1">
      <c r="B4" s="59"/>
      <c r="C4" s="59"/>
      <c r="D4" s="59"/>
      <c r="E4" s="59"/>
      <c r="F4" s="59"/>
      <c r="G4" s="59"/>
      <c r="H4" s="200" t="s">
        <v>44</v>
      </c>
    </row>
    <row r="5" spans="1:22" ht="25.5" customHeight="1">
      <c r="A5" s="1200" t="s">
        <v>252</v>
      </c>
      <c r="B5" s="1206" t="s">
        <v>46</v>
      </c>
      <c r="C5" s="1204" t="s">
        <v>924</v>
      </c>
      <c r="D5" s="1198" t="s">
        <v>925</v>
      </c>
      <c r="E5" s="1196" t="s">
        <v>926</v>
      </c>
      <c r="F5" s="1132" t="s">
        <v>915</v>
      </c>
      <c r="G5" s="1132" t="s">
        <v>916</v>
      </c>
      <c r="H5" s="1192" t="s">
        <v>921</v>
      </c>
      <c r="I5" s="1194"/>
      <c r="J5" s="201"/>
      <c r="K5" s="1194"/>
      <c r="L5" s="1190"/>
      <c r="M5" s="1194"/>
      <c r="N5" s="1190"/>
      <c r="O5" s="1194"/>
      <c r="P5" s="1190"/>
      <c r="Q5" s="1190"/>
      <c r="R5" s="1190"/>
      <c r="S5" s="56"/>
      <c r="T5" s="56"/>
      <c r="U5" s="56"/>
      <c r="V5" s="56"/>
    </row>
    <row r="6" spans="1:22" ht="36.75" customHeight="1" thickBot="1">
      <c r="A6" s="1201"/>
      <c r="B6" s="1207"/>
      <c r="C6" s="1205"/>
      <c r="D6" s="1199"/>
      <c r="E6" s="1197"/>
      <c r="F6" s="1191"/>
      <c r="G6" s="1191"/>
      <c r="H6" s="1193"/>
      <c r="I6" s="1194"/>
      <c r="J6" s="202"/>
      <c r="K6" s="1194"/>
      <c r="L6" s="1194"/>
      <c r="M6" s="1194"/>
      <c r="N6" s="1190"/>
      <c r="O6" s="1194"/>
      <c r="P6" s="1190"/>
      <c r="Q6" s="1190"/>
      <c r="R6" s="1190"/>
      <c r="S6" s="56"/>
      <c r="T6" s="56"/>
      <c r="U6" s="56"/>
      <c r="V6" s="56"/>
    </row>
    <row r="7" spans="1:22" ht="36" customHeight="1">
      <c r="A7" s="254" t="s">
        <v>81</v>
      </c>
      <c r="B7" s="255" t="s">
        <v>111</v>
      </c>
      <c r="C7" s="256">
        <v>50337131</v>
      </c>
      <c r="D7" s="396">
        <v>49157978.32</v>
      </c>
      <c r="E7" s="397">
        <v>13792992</v>
      </c>
      <c r="F7" s="398">
        <v>28059778</v>
      </c>
      <c r="G7" s="450">
        <v>42519967</v>
      </c>
      <c r="H7" s="451">
        <v>57250567</v>
      </c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</row>
    <row r="8" spans="1:22" ht="36" customHeight="1">
      <c r="A8" s="257" t="s">
        <v>82</v>
      </c>
      <c r="B8" s="258" t="s">
        <v>112</v>
      </c>
      <c r="C8" s="239">
        <v>69641091</v>
      </c>
      <c r="D8" s="238">
        <v>68010063</v>
      </c>
      <c r="E8" s="205">
        <v>19002485</v>
      </c>
      <c r="F8" s="57">
        <v>38130858</v>
      </c>
      <c r="G8" s="452">
        <v>57527287</v>
      </c>
      <c r="H8" s="453">
        <v>77294822</v>
      </c>
      <c r="I8" s="230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</row>
    <row r="9" spans="1:22" ht="36" customHeight="1">
      <c r="A9" s="257" t="s">
        <v>83</v>
      </c>
      <c r="B9" s="258" t="s">
        <v>113</v>
      </c>
      <c r="C9" s="239">
        <v>80191716</v>
      </c>
      <c r="D9" s="238">
        <f>D8*1.1515</f>
        <v>78313587.544499993</v>
      </c>
      <c r="E9" s="205">
        <f>E8*1.1515</f>
        <v>21881361.477499999</v>
      </c>
      <c r="F9" s="205">
        <f t="shared" ref="F9:H9" si="0">F8*1.1515</f>
        <v>43907682.986999996</v>
      </c>
      <c r="G9" s="205">
        <f t="shared" si="0"/>
        <v>66242670.980499998</v>
      </c>
      <c r="H9" s="454">
        <f t="shared" si="0"/>
        <v>89004987.532999992</v>
      </c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</row>
    <row r="10" spans="1:22" ht="36" customHeight="1">
      <c r="A10" s="257" t="s">
        <v>84</v>
      </c>
      <c r="B10" s="258" t="s">
        <v>114</v>
      </c>
      <c r="C10" s="205">
        <f>C11+C12</f>
        <v>47</v>
      </c>
      <c r="D10" s="205">
        <f>D11+D12</f>
        <v>46</v>
      </c>
      <c r="E10" s="454">
        <f>E11+E12</f>
        <v>46</v>
      </c>
      <c r="F10" s="454">
        <f t="shared" ref="F10:H10" si="1">F11+F12</f>
        <v>46</v>
      </c>
      <c r="G10" s="454">
        <f t="shared" si="1"/>
        <v>46</v>
      </c>
      <c r="H10" s="454">
        <f t="shared" si="1"/>
        <v>47</v>
      </c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</row>
    <row r="11" spans="1:22" ht="36" customHeight="1">
      <c r="A11" s="257" t="s">
        <v>115</v>
      </c>
      <c r="B11" s="259" t="s">
        <v>116</v>
      </c>
      <c r="C11" s="205">
        <v>43</v>
      </c>
      <c r="D11" s="206">
        <v>42</v>
      </c>
      <c r="E11" s="454">
        <v>42</v>
      </c>
      <c r="F11" s="452">
        <v>42</v>
      </c>
      <c r="G11" s="452">
        <v>42</v>
      </c>
      <c r="H11" s="453">
        <v>42</v>
      </c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</row>
    <row r="12" spans="1:22" ht="36" customHeight="1">
      <c r="A12" s="257" t="s">
        <v>117</v>
      </c>
      <c r="B12" s="259" t="s">
        <v>118</v>
      </c>
      <c r="C12" s="205">
        <v>4</v>
      </c>
      <c r="D12" s="206">
        <v>4</v>
      </c>
      <c r="E12" s="454">
        <v>4</v>
      </c>
      <c r="F12" s="452">
        <v>4</v>
      </c>
      <c r="G12" s="452">
        <v>4</v>
      </c>
      <c r="H12" s="453">
        <v>5</v>
      </c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</row>
    <row r="13" spans="1:22" ht="36" customHeight="1">
      <c r="A13" s="203" t="s">
        <v>73</v>
      </c>
      <c r="B13" s="208" t="s">
        <v>48</v>
      </c>
      <c r="C13" s="205"/>
      <c r="D13" s="206"/>
      <c r="E13" s="205"/>
      <c r="F13" s="57"/>
      <c r="G13" s="57"/>
      <c r="H13" s="207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</row>
    <row r="14" spans="1:22" ht="36" customHeight="1">
      <c r="A14" s="203" t="s">
        <v>74</v>
      </c>
      <c r="B14" s="208" t="s">
        <v>218</v>
      </c>
      <c r="C14" s="205"/>
      <c r="D14" s="206"/>
      <c r="E14" s="205"/>
      <c r="F14" s="57"/>
      <c r="G14" s="57"/>
      <c r="H14" s="207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</row>
    <row r="15" spans="1:22" ht="36" customHeight="1">
      <c r="A15" s="203" t="s">
        <v>75</v>
      </c>
      <c r="B15" s="208" t="s">
        <v>49</v>
      </c>
      <c r="C15" s="205"/>
      <c r="D15" s="206"/>
      <c r="E15" s="205"/>
      <c r="F15" s="57"/>
      <c r="G15" s="57"/>
      <c r="H15" s="207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</row>
    <row r="16" spans="1:22" ht="36" customHeight="1">
      <c r="A16" s="203" t="s">
        <v>119</v>
      </c>
      <c r="B16" s="208" t="s">
        <v>231</v>
      </c>
      <c r="C16" s="205"/>
      <c r="D16" s="206"/>
      <c r="E16" s="205"/>
      <c r="F16" s="57"/>
      <c r="G16" s="57"/>
      <c r="H16" s="207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</row>
    <row r="17" spans="1:22" ht="36" customHeight="1">
      <c r="A17" s="203" t="s">
        <v>76</v>
      </c>
      <c r="B17" s="204" t="s">
        <v>50</v>
      </c>
      <c r="C17" s="239">
        <v>3982952</v>
      </c>
      <c r="D17" s="238">
        <v>4394729.67</v>
      </c>
      <c r="E17" s="205">
        <v>1743000</v>
      </c>
      <c r="F17" s="57">
        <v>3171000</v>
      </c>
      <c r="G17" s="452">
        <v>4899000</v>
      </c>
      <c r="H17" s="453">
        <v>6030000</v>
      </c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</row>
    <row r="18" spans="1:22" ht="36" customHeight="1">
      <c r="A18" s="203" t="s">
        <v>77</v>
      </c>
      <c r="B18" s="209" t="s">
        <v>217</v>
      </c>
      <c r="C18" s="205">
        <v>4</v>
      </c>
      <c r="D18" s="206">
        <v>5</v>
      </c>
      <c r="E18" s="454">
        <v>6</v>
      </c>
      <c r="F18" s="452">
        <v>5</v>
      </c>
      <c r="G18" s="452">
        <v>5</v>
      </c>
      <c r="H18" s="453">
        <v>5</v>
      </c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</row>
    <row r="19" spans="1:22" ht="36" customHeight="1">
      <c r="A19" s="203" t="s">
        <v>78</v>
      </c>
      <c r="B19" s="204" t="s">
        <v>51</v>
      </c>
      <c r="C19" s="205">
        <v>1943760</v>
      </c>
      <c r="D19" s="206">
        <v>1889598.32</v>
      </c>
      <c r="E19" s="205"/>
      <c r="F19" s="57"/>
      <c r="G19" s="447"/>
      <c r="H19" s="448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</row>
    <row r="20" spans="1:22" ht="36" customHeight="1">
      <c r="A20" s="203" t="s">
        <v>79</v>
      </c>
      <c r="B20" s="208" t="s">
        <v>230</v>
      </c>
      <c r="C20" s="205">
        <v>6</v>
      </c>
      <c r="D20" s="206">
        <v>6</v>
      </c>
      <c r="E20" s="205"/>
      <c r="F20" s="57"/>
      <c r="G20" s="447"/>
      <c r="H20" s="448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</row>
    <row r="21" spans="1:22" ht="36" customHeight="1">
      <c r="A21" s="203" t="s">
        <v>106</v>
      </c>
      <c r="B21" s="204" t="s">
        <v>89</v>
      </c>
      <c r="C21" s="205"/>
      <c r="D21" s="206"/>
      <c r="E21" s="205"/>
      <c r="F21" s="57"/>
      <c r="G21" s="57"/>
      <c r="H21" s="207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</row>
    <row r="22" spans="1:22" ht="36" customHeight="1">
      <c r="A22" s="203" t="s">
        <v>37</v>
      </c>
      <c r="B22" s="204" t="s">
        <v>233</v>
      </c>
      <c r="C22" s="205"/>
      <c r="D22" s="206"/>
      <c r="E22" s="205"/>
      <c r="F22" s="57"/>
      <c r="G22" s="57"/>
      <c r="H22" s="207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</row>
    <row r="23" spans="1:22" ht="36" customHeight="1">
      <c r="A23" s="203" t="s">
        <v>107</v>
      </c>
      <c r="B23" s="204" t="s">
        <v>338</v>
      </c>
      <c r="C23" s="205">
        <v>240741</v>
      </c>
      <c r="D23" s="206">
        <v>220680</v>
      </c>
      <c r="E23" s="205">
        <v>60250</v>
      </c>
      <c r="F23" s="57">
        <f>E23+60250</f>
        <v>120500</v>
      </c>
      <c r="G23" s="57">
        <v>155500</v>
      </c>
      <c r="H23" s="207">
        <v>241000</v>
      </c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</row>
    <row r="24" spans="1:22" ht="36" customHeight="1">
      <c r="A24" s="203" t="s">
        <v>120</v>
      </c>
      <c r="B24" s="204" t="s">
        <v>337</v>
      </c>
      <c r="C24" s="205">
        <v>3</v>
      </c>
      <c r="D24" s="206">
        <v>3</v>
      </c>
      <c r="E24" s="205">
        <v>3</v>
      </c>
      <c r="F24" s="57">
        <v>3</v>
      </c>
      <c r="G24" s="57">
        <v>3</v>
      </c>
      <c r="H24" s="207">
        <v>3</v>
      </c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</row>
    <row r="25" spans="1:22" ht="36" customHeight="1">
      <c r="A25" s="203" t="s">
        <v>121</v>
      </c>
      <c r="B25" s="204" t="s">
        <v>197</v>
      </c>
      <c r="C25" s="205"/>
      <c r="D25" s="206"/>
      <c r="E25" s="205"/>
      <c r="F25" s="57"/>
      <c r="G25" s="57"/>
      <c r="H25" s="207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</row>
    <row r="26" spans="1:22" ht="36" customHeight="1">
      <c r="A26" s="203" t="s">
        <v>122</v>
      </c>
      <c r="B26" s="204" t="s">
        <v>232</v>
      </c>
      <c r="C26" s="205"/>
      <c r="D26" s="206"/>
      <c r="E26" s="205"/>
      <c r="F26" s="57"/>
      <c r="G26" s="57"/>
      <c r="H26" s="207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</row>
    <row r="27" spans="1:22" ht="36" customHeight="1">
      <c r="A27" s="203" t="s">
        <v>123</v>
      </c>
      <c r="B27" s="204" t="s">
        <v>52</v>
      </c>
      <c r="C27" s="239">
        <v>2000000</v>
      </c>
      <c r="D27" s="238">
        <v>1476057</v>
      </c>
      <c r="E27" s="205">
        <v>500000</v>
      </c>
      <c r="F27" s="57">
        <v>1000000</v>
      </c>
      <c r="G27" s="57">
        <v>1500000</v>
      </c>
      <c r="H27" s="207">
        <v>2000000</v>
      </c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2" ht="36" customHeight="1">
      <c r="A28" s="203" t="s">
        <v>124</v>
      </c>
      <c r="B28" s="204" t="s">
        <v>40</v>
      </c>
      <c r="C28" s="239">
        <v>60000</v>
      </c>
      <c r="D28" s="238">
        <v>45342</v>
      </c>
      <c r="E28" s="205">
        <v>15000</v>
      </c>
      <c r="F28" s="57">
        <v>30000</v>
      </c>
      <c r="G28" s="57">
        <v>45000</v>
      </c>
      <c r="H28" s="207">
        <v>60000</v>
      </c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</row>
    <row r="29" spans="1:22" ht="36" customHeight="1">
      <c r="A29" s="203" t="s">
        <v>108</v>
      </c>
      <c r="B29" s="210" t="s">
        <v>41</v>
      </c>
      <c r="C29" s="205"/>
      <c r="D29" s="206"/>
      <c r="E29" s="205"/>
      <c r="F29" s="57"/>
      <c r="G29" s="57"/>
      <c r="H29" s="207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</row>
    <row r="30" spans="1:22" ht="36" customHeight="1">
      <c r="A30" s="257" t="s">
        <v>109</v>
      </c>
      <c r="B30" s="258" t="s">
        <v>53</v>
      </c>
      <c r="C30" s="205">
        <v>100000</v>
      </c>
      <c r="D30" s="206">
        <v>59117.02</v>
      </c>
      <c r="E30" s="205"/>
      <c r="F30" s="57">
        <v>100000</v>
      </c>
      <c r="G30" s="57"/>
      <c r="H30" s="207">
        <v>100000</v>
      </c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</row>
    <row r="31" spans="1:22" ht="36" customHeight="1">
      <c r="A31" s="257" t="s">
        <v>196</v>
      </c>
      <c r="B31" s="258" t="s">
        <v>377</v>
      </c>
      <c r="C31" s="205">
        <v>1</v>
      </c>
      <c r="D31" s="206">
        <v>1</v>
      </c>
      <c r="E31" s="289"/>
      <c r="F31" s="57">
        <v>1</v>
      </c>
      <c r="G31" s="57"/>
      <c r="H31" s="207">
        <v>1</v>
      </c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2" ht="36" customHeight="1">
      <c r="A32" s="203" t="s">
        <v>38</v>
      </c>
      <c r="B32" s="204" t="s">
        <v>54</v>
      </c>
      <c r="C32" s="205">
        <v>657000</v>
      </c>
      <c r="D32" s="206">
        <v>623938.34</v>
      </c>
      <c r="E32" s="205"/>
      <c r="F32" s="57">
        <v>180000</v>
      </c>
      <c r="G32" s="57">
        <v>284000</v>
      </c>
      <c r="H32" s="207">
        <v>460000</v>
      </c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</row>
    <row r="33" spans="1:22" ht="36" customHeight="1">
      <c r="A33" s="203" t="s">
        <v>125</v>
      </c>
      <c r="B33" s="204" t="s">
        <v>390</v>
      </c>
      <c r="C33" s="205">
        <v>3</v>
      </c>
      <c r="D33" s="206">
        <v>3</v>
      </c>
      <c r="E33" s="205"/>
      <c r="F33" s="57">
        <v>2</v>
      </c>
      <c r="G33" s="57">
        <v>2</v>
      </c>
      <c r="H33" s="207">
        <v>4</v>
      </c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</row>
    <row r="34" spans="1:22" ht="36" customHeight="1">
      <c r="A34" s="203" t="s">
        <v>126</v>
      </c>
      <c r="B34" s="204" t="s">
        <v>55</v>
      </c>
      <c r="C34" s="205"/>
      <c r="D34" s="206"/>
      <c r="E34" s="205"/>
      <c r="F34" s="57"/>
      <c r="G34" s="57"/>
      <c r="H34" s="207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  <row r="35" spans="1:22" ht="36" customHeight="1">
      <c r="A35" s="203" t="s">
        <v>110</v>
      </c>
      <c r="B35" s="204" t="s">
        <v>56</v>
      </c>
      <c r="C35" s="205">
        <v>533000</v>
      </c>
      <c r="D35" s="206">
        <v>522217</v>
      </c>
      <c r="E35" s="205"/>
      <c r="F35" s="57"/>
      <c r="G35" s="57">
        <v>530000</v>
      </c>
      <c r="H35" s="207">
        <v>530000</v>
      </c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</row>
    <row r="36" spans="1:22" ht="36" customHeight="1">
      <c r="A36" s="203" t="s">
        <v>127</v>
      </c>
      <c r="B36" s="204" t="s">
        <v>57</v>
      </c>
      <c r="C36" s="205"/>
      <c r="D36" s="206"/>
      <c r="E36" s="205"/>
      <c r="F36" s="57"/>
      <c r="G36" s="57"/>
      <c r="H36" s="207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</row>
    <row r="37" spans="1:22" ht="36" customHeight="1">
      <c r="A37" s="211" t="s">
        <v>378</v>
      </c>
      <c r="B37" s="212" t="s">
        <v>58</v>
      </c>
      <c r="C37" s="213">
        <v>88000</v>
      </c>
      <c r="D37" s="206">
        <v>88000</v>
      </c>
      <c r="E37" s="214"/>
      <c r="F37" s="57"/>
      <c r="G37" s="57"/>
      <c r="H37" s="215">
        <v>120000</v>
      </c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</row>
    <row r="38" spans="1:22" s="224" customFormat="1" ht="36" customHeight="1" thickBot="1">
      <c r="A38" s="216" t="s">
        <v>747</v>
      </c>
      <c r="B38" s="217" t="s">
        <v>748</v>
      </c>
      <c r="C38" s="218"/>
      <c r="D38" s="219"/>
      <c r="E38" s="220"/>
      <c r="F38" s="221"/>
      <c r="G38" s="221"/>
      <c r="H38" s="222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</row>
    <row r="39" spans="1:22">
      <c r="A39" s="225"/>
      <c r="B39" s="226"/>
      <c r="C39" s="226"/>
      <c r="D39" s="226"/>
      <c r="E39" s="226"/>
      <c r="F39" s="226"/>
      <c r="G39" s="226"/>
      <c r="H39" s="22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</row>
    <row r="40" spans="1:22" ht="19.5" customHeight="1">
      <c r="A40" s="225"/>
      <c r="B40" s="1203" t="s">
        <v>234</v>
      </c>
      <c r="C40" s="1203"/>
      <c r="D40" s="227"/>
      <c r="E40" s="449"/>
      <c r="F40" s="449"/>
      <c r="G40" s="449"/>
      <c r="H40" s="449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</row>
    <row r="41" spans="1:22" ht="18.75" customHeight="1">
      <c r="A41" s="225"/>
      <c r="B41" s="1202" t="s">
        <v>786</v>
      </c>
      <c r="C41" s="1202"/>
      <c r="D41" s="1202"/>
      <c r="E41" s="226"/>
      <c r="F41" s="226"/>
      <c r="G41" s="226"/>
      <c r="H41" s="228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</row>
    <row r="42" spans="1:22">
      <c r="A42" s="225"/>
      <c r="B42" s="226"/>
      <c r="C42" s="228"/>
      <c r="D42" s="228"/>
      <c r="E42" s="228"/>
      <c r="F42" s="228"/>
      <c r="G42" s="228"/>
      <c r="H42" s="228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</row>
    <row r="43" spans="1:22" ht="24" customHeight="1">
      <c r="B43" s="229"/>
      <c r="C43" s="56"/>
      <c r="D43" s="56"/>
      <c r="E43" s="230"/>
      <c r="F43" s="230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</row>
    <row r="44" spans="1:22">
      <c r="A44" s="225"/>
      <c r="B44" s="22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</row>
    <row r="45" spans="1:22">
      <c r="A45" s="225"/>
      <c r="B45" s="56"/>
      <c r="C45" s="56"/>
      <c r="D45" s="56"/>
      <c r="E45" s="56"/>
      <c r="F45" s="56"/>
      <c r="G45" s="230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</row>
    <row r="46" spans="1:22">
      <c r="A46" s="225"/>
      <c r="B46" s="56"/>
      <c r="C46" s="226"/>
      <c r="D46" s="226"/>
      <c r="E46" s="226"/>
      <c r="F46" s="226"/>
      <c r="G46" s="226"/>
      <c r="H46" s="22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</row>
    <row r="47" spans="1:22">
      <c r="A47" s="225"/>
      <c r="B47" s="56"/>
      <c r="C47" s="226"/>
      <c r="D47" s="228"/>
      <c r="E47" s="228"/>
      <c r="F47" s="228"/>
      <c r="G47" s="228"/>
      <c r="H47" s="228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</row>
    <row r="48" spans="1:22">
      <c r="A48" s="225"/>
      <c r="B48" s="226"/>
      <c r="C48" s="226"/>
      <c r="D48" s="226"/>
      <c r="E48" s="226"/>
      <c r="F48" s="226"/>
      <c r="G48" s="226"/>
      <c r="H48" s="22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</row>
    <row r="49" spans="1:22">
      <c r="A49" s="225"/>
      <c r="B49" s="226"/>
      <c r="C49" s="226"/>
      <c r="D49" s="226"/>
      <c r="E49" s="226"/>
      <c r="F49" s="226"/>
      <c r="G49" s="226"/>
      <c r="H49" s="22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</row>
    <row r="50" spans="1:22">
      <c r="A50" s="225"/>
      <c r="B50" s="226"/>
      <c r="C50" s="226"/>
      <c r="D50" s="226"/>
      <c r="E50" s="226"/>
      <c r="F50" s="226"/>
      <c r="G50" s="226"/>
      <c r="H50" s="22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</row>
    <row r="51" spans="1:22">
      <c r="A51" s="225"/>
      <c r="B51" s="226"/>
      <c r="C51" s="226"/>
      <c r="D51" s="226"/>
      <c r="E51" s="226"/>
      <c r="F51" s="226"/>
      <c r="G51" s="226"/>
      <c r="H51" s="226"/>
      <c r="I51" s="56"/>
      <c r="J51" s="56"/>
      <c r="K51" s="56"/>
      <c r="L51" s="56"/>
      <c r="M51" s="56"/>
      <c r="N51" s="56"/>
    </row>
    <row r="52" spans="1:22">
      <c r="A52" s="225"/>
      <c r="B52" s="22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  <row r="53" spans="1:22">
      <c r="A53" s="225"/>
      <c r="B53" s="22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4" spans="1:22">
      <c r="A54" s="225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</row>
    <row r="55" spans="1:22">
      <c r="A55" s="225"/>
      <c r="B55" s="56"/>
      <c r="C55" s="226"/>
      <c r="D55" s="226"/>
      <c r="E55" s="226"/>
      <c r="F55" s="226"/>
      <c r="G55" s="226"/>
      <c r="H55" s="226"/>
      <c r="I55" s="56"/>
      <c r="J55" s="56"/>
      <c r="K55" s="56"/>
      <c r="L55" s="56"/>
      <c r="M55" s="56"/>
      <c r="N55" s="56"/>
    </row>
    <row r="56" spans="1:22">
      <c r="A56" s="225"/>
      <c r="B56" s="56"/>
      <c r="C56" s="226"/>
      <c r="D56" s="226"/>
      <c r="E56" s="226"/>
      <c r="F56" s="226"/>
      <c r="G56" s="226"/>
      <c r="H56" s="226"/>
      <c r="I56" s="56"/>
      <c r="J56" s="56"/>
      <c r="K56" s="56"/>
      <c r="L56" s="56"/>
      <c r="M56" s="56"/>
      <c r="N56" s="56"/>
    </row>
    <row r="57" spans="1:22">
      <c r="A57" s="225"/>
      <c r="B57" s="226"/>
      <c r="C57" s="226"/>
      <c r="D57" s="226"/>
      <c r="E57" s="226"/>
      <c r="F57" s="226"/>
      <c r="G57" s="226"/>
      <c r="H57" s="226"/>
      <c r="I57" s="56"/>
      <c r="J57" s="56"/>
      <c r="K57" s="56"/>
      <c r="L57" s="56"/>
      <c r="M57" s="56"/>
      <c r="N57" s="56"/>
    </row>
    <row r="58" spans="1:22">
      <c r="A58" s="225"/>
      <c r="B58" s="226"/>
      <c r="C58" s="226"/>
      <c r="D58" s="226"/>
      <c r="E58" s="226"/>
      <c r="F58" s="226"/>
      <c r="G58" s="226"/>
      <c r="H58" s="226"/>
      <c r="I58" s="56"/>
      <c r="J58" s="56"/>
      <c r="K58" s="56"/>
      <c r="L58" s="56"/>
      <c r="M58" s="56"/>
      <c r="N58" s="56"/>
    </row>
    <row r="59" spans="1:22">
      <c r="A59" s="225"/>
      <c r="B59" s="22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</row>
    <row r="60" spans="1:22">
      <c r="A60" s="225"/>
      <c r="B60" s="22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</row>
    <row r="61" spans="1:2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</row>
    <row r="62" spans="1:2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</row>
    <row r="63" spans="1:2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</row>
    <row r="64" spans="1:22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</row>
    <row r="65" spans="1:14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</row>
    <row r="67" spans="1:14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</row>
    <row r="68" spans="1:14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</row>
    <row r="69" spans="1:14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</row>
    <row r="70" spans="1:14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</row>
    <row r="71" spans="1:14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</row>
    <row r="72" spans="1:14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</row>
    <row r="73" spans="1:14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</row>
    <row r="74" spans="1:14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</row>
    <row r="75" spans="1:14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</row>
    <row r="76" spans="1:14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</row>
    <row r="77" spans="1:14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</row>
    <row r="78" spans="1:14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</row>
    <row r="79" spans="1:14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</row>
    <row r="80" spans="1:14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</row>
    <row r="81" spans="1:14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</row>
    <row r="82" spans="1:14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</row>
    <row r="83" spans="1:14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</row>
    <row r="84" spans="1:14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</row>
    <row r="85" spans="1:14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</row>
    <row r="86" spans="1:14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</row>
    <row r="87" spans="1:14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</row>
    <row r="88" spans="1:14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</row>
    <row r="89" spans="1:14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</row>
    <row r="90" spans="1:14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</row>
    <row r="91" spans="1:14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</row>
    <row r="92" spans="1:14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</row>
    <row r="93" spans="1:14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</row>
    <row r="94" spans="1:14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</row>
    <row r="95" spans="1:14">
      <c r="A95" s="56"/>
      <c r="B95" s="56"/>
      <c r="I95" s="56"/>
      <c r="J95" s="56"/>
      <c r="K95" s="56"/>
      <c r="L95" s="56"/>
      <c r="M95" s="56"/>
      <c r="N95" s="56"/>
    </row>
    <row r="96" spans="1:14">
      <c r="A96" s="56"/>
      <c r="B96" s="56"/>
      <c r="I96" s="56"/>
      <c r="J96" s="56"/>
      <c r="K96" s="56"/>
      <c r="L96" s="56"/>
      <c r="M96" s="56"/>
      <c r="N96" s="56"/>
    </row>
  </sheetData>
  <mergeCells count="20">
    <mergeCell ref="B41:D41"/>
    <mergeCell ref="B40:C40"/>
    <mergeCell ref="O5:O6"/>
    <mergeCell ref="C5:C6"/>
    <mergeCell ref="P5:P6"/>
    <mergeCell ref="F5:F6"/>
    <mergeCell ref="B5:B6"/>
    <mergeCell ref="N5:N6"/>
    <mergeCell ref="K5:K6"/>
    <mergeCell ref="L5:L6"/>
    <mergeCell ref="A3:H3"/>
    <mergeCell ref="E5:E6"/>
    <mergeCell ref="D5:D6"/>
    <mergeCell ref="M5:M6"/>
    <mergeCell ref="A5:A6"/>
    <mergeCell ref="R5:R6"/>
    <mergeCell ref="G5:G6"/>
    <mergeCell ref="H5:H6"/>
    <mergeCell ref="I5:I6"/>
    <mergeCell ref="Q5:Q6"/>
  </mergeCells>
  <phoneticPr fontId="3" type="noConversion"/>
  <pageMargins left="0.11811023622047245" right="0.11811023622047245" top="0.74803149606299213" bottom="0.74803149606299213" header="0.31496062992125984" footer="0.31496062992125984"/>
  <pageSetup scale="50" orientation="portrait" r:id="rId1"/>
  <colBreaks count="1" manualBreakCount="1">
    <brk id="10" max="1048575" man="1"/>
  </colBreaks>
  <ignoredErrors>
    <ignoredError sqref="A7:A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1">
    <tabColor theme="6" tint="0.59999389629810485"/>
  </sheetPr>
  <dimension ref="A1:G30"/>
  <sheetViews>
    <sheetView showGridLines="0" zoomScale="115" zoomScaleNormal="115" workbookViewId="0">
      <selection activeCell="A3" sqref="A3:G4"/>
    </sheetView>
  </sheetViews>
  <sheetFormatPr defaultColWidth="9.140625" defaultRowHeight="12.75"/>
  <cols>
    <col min="1" max="1" width="6.7109375" style="53" customWidth="1"/>
    <col min="2" max="2" width="31" style="53" customWidth="1"/>
    <col min="3" max="3" width="17.28515625" style="53" customWidth="1"/>
    <col min="4" max="4" width="15.7109375" style="53" customWidth="1"/>
    <col min="5" max="5" width="15.28515625" style="53" customWidth="1"/>
    <col min="6" max="6" width="15.7109375" style="53" customWidth="1"/>
    <col min="7" max="7" width="13.85546875" style="53" customWidth="1"/>
    <col min="8" max="16384" width="9.140625" style="53"/>
  </cols>
  <sheetData>
    <row r="1" spans="1:7">
      <c r="G1" s="25" t="s">
        <v>741</v>
      </c>
    </row>
    <row r="2" spans="1:7">
      <c r="G2" s="25"/>
    </row>
    <row r="3" spans="1:7" ht="18.75" customHeight="1">
      <c r="A3" s="1208" t="s">
        <v>927</v>
      </c>
      <c r="B3" s="1208"/>
      <c r="C3" s="1208"/>
      <c r="D3" s="1208"/>
      <c r="E3" s="1208"/>
      <c r="F3" s="1208"/>
      <c r="G3" s="1208"/>
    </row>
    <row r="4" spans="1:7" ht="3.75" customHeight="1">
      <c r="A4" s="1208"/>
      <c r="B4" s="1208"/>
      <c r="C4" s="1208"/>
      <c r="D4" s="1208"/>
      <c r="E4" s="1208"/>
      <c r="F4" s="1208"/>
      <c r="G4" s="1208"/>
    </row>
    <row r="5" spans="1:7" ht="13.5" thickBot="1"/>
    <row r="6" spans="1:7">
      <c r="A6" s="1211" t="s">
        <v>2</v>
      </c>
      <c r="B6" s="1213" t="s">
        <v>388</v>
      </c>
      <c r="C6" s="1213" t="s">
        <v>199</v>
      </c>
      <c r="D6" s="1213" t="s">
        <v>339</v>
      </c>
      <c r="E6" s="1213" t="s">
        <v>200</v>
      </c>
      <c r="F6" s="1213" t="s">
        <v>201</v>
      </c>
      <c r="G6" s="1213" t="s">
        <v>202</v>
      </c>
    </row>
    <row r="7" spans="1:7" ht="47.25" customHeight="1" thickBot="1">
      <c r="A7" s="1212"/>
      <c r="B7" s="1214"/>
      <c r="C7" s="1214"/>
      <c r="D7" s="1214"/>
      <c r="E7" s="1214" t="s">
        <v>200</v>
      </c>
      <c r="F7" s="1214" t="s">
        <v>201</v>
      </c>
      <c r="G7" s="1214" t="s">
        <v>202</v>
      </c>
    </row>
    <row r="8" spans="1:7" ht="15" customHeight="1">
      <c r="A8" s="837">
        <v>1</v>
      </c>
      <c r="B8" s="838" t="s">
        <v>817</v>
      </c>
      <c r="C8" s="839">
        <v>5</v>
      </c>
      <c r="D8" s="839">
        <v>5</v>
      </c>
      <c r="E8" s="839">
        <v>3</v>
      </c>
      <c r="F8" s="839">
        <v>2</v>
      </c>
      <c r="G8" s="839">
        <v>1</v>
      </c>
    </row>
    <row r="9" spans="1:7" ht="37.5" customHeight="1">
      <c r="A9" s="840">
        <v>2</v>
      </c>
      <c r="B9" s="841" t="s">
        <v>818</v>
      </c>
      <c r="C9" s="839">
        <v>7</v>
      </c>
      <c r="D9" s="839">
        <v>7</v>
      </c>
      <c r="E9" s="839">
        <v>7</v>
      </c>
      <c r="F9" s="839">
        <v>6</v>
      </c>
      <c r="G9" s="839">
        <v>1</v>
      </c>
    </row>
    <row r="10" spans="1:7" ht="15" customHeight="1">
      <c r="A10" s="840">
        <v>3</v>
      </c>
      <c r="B10" s="842" t="s">
        <v>819</v>
      </c>
      <c r="C10" s="839">
        <v>9</v>
      </c>
      <c r="D10" s="839">
        <v>15</v>
      </c>
      <c r="E10" s="839">
        <f>F10+G10</f>
        <v>14</v>
      </c>
      <c r="F10" s="839">
        <v>13</v>
      </c>
      <c r="G10" s="839">
        <v>1</v>
      </c>
    </row>
    <row r="11" spans="1:7" ht="47.25" customHeight="1">
      <c r="A11" s="840">
        <v>4</v>
      </c>
      <c r="B11" s="841" t="s">
        <v>820</v>
      </c>
      <c r="C11" s="839">
        <v>9</v>
      </c>
      <c r="D11" s="839">
        <v>19</v>
      </c>
      <c r="E11" s="839">
        <v>17</v>
      </c>
      <c r="F11" s="839">
        <v>16</v>
      </c>
      <c r="G11" s="839">
        <v>1</v>
      </c>
    </row>
    <row r="12" spans="1:7" ht="42.75" customHeight="1">
      <c r="A12" s="840">
        <v>5</v>
      </c>
      <c r="B12" s="841" t="s">
        <v>821</v>
      </c>
      <c r="C12" s="839">
        <v>4</v>
      </c>
      <c r="D12" s="839">
        <v>7</v>
      </c>
      <c r="E12" s="839">
        <v>5</v>
      </c>
      <c r="F12" s="839">
        <v>5</v>
      </c>
      <c r="G12" s="839">
        <v>0</v>
      </c>
    </row>
    <row r="13" spans="1:7" ht="15" customHeight="1">
      <c r="A13" s="840">
        <v>6</v>
      </c>
      <c r="B13" s="839"/>
      <c r="C13" s="839"/>
      <c r="D13" s="839"/>
      <c r="E13" s="839"/>
      <c r="F13" s="839"/>
      <c r="G13" s="839"/>
    </row>
    <row r="14" spans="1:7" ht="15" customHeight="1">
      <c r="A14" s="840">
        <v>7</v>
      </c>
      <c r="B14" s="839"/>
      <c r="C14" s="839"/>
      <c r="D14" s="839"/>
      <c r="E14" s="839"/>
      <c r="F14" s="839"/>
      <c r="G14" s="839"/>
    </row>
    <row r="15" spans="1:7" ht="15" customHeight="1">
      <c r="A15" s="840">
        <v>8</v>
      </c>
      <c r="B15" s="839"/>
      <c r="C15" s="839"/>
      <c r="D15" s="839"/>
      <c r="E15" s="839"/>
      <c r="F15" s="839"/>
      <c r="G15" s="839"/>
    </row>
    <row r="16" spans="1:7" ht="15" customHeight="1">
      <c r="A16" s="840">
        <v>9</v>
      </c>
      <c r="B16" s="839"/>
      <c r="C16" s="839"/>
      <c r="D16" s="839"/>
      <c r="E16" s="839"/>
      <c r="F16" s="839"/>
      <c r="G16" s="839"/>
    </row>
    <row r="17" spans="1:7" ht="15" customHeight="1">
      <c r="A17" s="840">
        <v>10</v>
      </c>
      <c r="B17" s="839"/>
      <c r="C17" s="839"/>
      <c r="D17" s="839"/>
      <c r="E17" s="839"/>
      <c r="F17" s="839"/>
      <c r="G17" s="839"/>
    </row>
    <row r="18" spans="1:7" ht="15" customHeight="1">
      <c r="A18" s="840">
        <v>11</v>
      </c>
      <c r="B18" s="839"/>
      <c r="C18" s="839"/>
      <c r="D18" s="839"/>
      <c r="E18" s="839"/>
      <c r="F18" s="839"/>
      <c r="G18" s="839"/>
    </row>
    <row r="19" spans="1:7" ht="15" customHeight="1">
      <c r="A19" s="840">
        <v>12</v>
      </c>
      <c r="B19" s="839"/>
      <c r="C19" s="839"/>
      <c r="D19" s="839"/>
      <c r="E19" s="839"/>
      <c r="F19" s="839"/>
      <c r="G19" s="839"/>
    </row>
    <row r="20" spans="1:7" ht="15" customHeight="1">
      <c r="A20" s="840">
        <v>13</v>
      </c>
      <c r="B20" s="839"/>
      <c r="C20" s="839"/>
      <c r="D20" s="839"/>
      <c r="E20" s="839"/>
      <c r="F20" s="839"/>
      <c r="G20" s="839"/>
    </row>
    <row r="21" spans="1:7" ht="15" customHeight="1">
      <c r="A21" s="840">
        <v>14</v>
      </c>
      <c r="B21" s="839"/>
      <c r="C21" s="839"/>
      <c r="D21" s="839"/>
      <c r="E21" s="839"/>
      <c r="F21" s="839"/>
      <c r="G21" s="839"/>
    </row>
    <row r="22" spans="1:7" ht="15" customHeight="1">
      <c r="A22" s="840">
        <v>15</v>
      </c>
      <c r="B22" s="839"/>
      <c r="C22" s="839"/>
      <c r="D22" s="839"/>
      <c r="E22" s="839"/>
      <c r="F22" s="839"/>
      <c r="G22" s="839"/>
    </row>
    <row r="23" spans="1:7" ht="15" customHeight="1">
      <c r="A23" s="840">
        <v>16</v>
      </c>
      <c r="B23" s="839"/>
      <c r="C23" s="839"/>
      <c r="D23" s="839"/>
      <c r="E23" s="839"/>
      <c r="F23" s="839"/>
      <c r="G23" s="839"/>
    </row>
    <row r="24" spans="1:7" ht="15" customHeight="1">
      <c r="A24" s="840">
        <v>17</v>
      </c>
      <c r="B24" s="839"/>
      <c r="C24" s="839"/>
      <c r="D24" s="839"/>
      <c r="E24" s="839"/>
      <c r="F24" s="839"/>
      <c r="G24" s="839"/>
    </row>
    <row r="25" spans="1:7" ht="15" customHeight="1">
      <c r="A25" s="840">
        <v>18</v>
      </c>
      <c r="B25" s="839"/>
      <c r="C25" s="839"/>
      <c r="D25" s="839"/>
      <c r="E25" s="839"/>
      <c r="F25" s="839"/>
      <c r="G25" s="839"/>
    </row>
    <row r="26" spans="1:7" ht="15" customHeight="1">
      <c r="A26" s="840">
        <v>19</v>
      </c>
      <c r="B26" s="839"/>
      <c r="C26" s="839"/>
      <c r="D26" s="839"/>
      <c r="E26" s="839"/>
      <c r="F26" s="839"/>
      <c r="G26" s="839"/>
    </row>
    <row r="27" spans="1:7" ht="15" customHeight="1">
      <c r="A27" s="840">
        <v>20</v>
      </c>
      <c r="B27" s="839"/>
      <c r="C27" s="839"/>
      <c r="D27" s="839"/>
      <c r="E27" s="839"/>
      <c r="F27" s="839"/>
      <c r="G27" s="839"/>
    </row>
    <row r="28" spans="1:7" ht="15" customHeight="1">
      <c r="A28" s="840">
        <v>21</v>
      </c>
      <c r="B28" s="839"/>
      <c r="C28" s="839"/>
      <c r="D28" s="839"/>
      <c r="E28" s="839"/>
      <c r="F28" s="839"/>
      <c r="G28" s="839"/>
    </row>
    <row r="29" spans="1:7" ht="15" customHeight="1" thickBot="1">
      <c r="A29" s="843" t="s">
        <v>340</v>
      </c>
      <c r="B29" s="844"/>
      <c r="C29" s="844"/>
      <c r="D29" s="844"/>
      <c r="E29" s="844"/>
      <c r="F29" s="844"/>
      <c r="G29" s="844"/>
    </row>
    <row r="30" spans="1:7" ht="15" customHeight="1" thickBot="1">
      <c r="A30" s="1209" t="s">
        <v>203</v>
      </c>
      <c r="B30" s="1210"/>
      <c r="C30" s="845">
        <f>SUM(C8:C29)</f>
        <v>34</v>
      </c>
      <c r="D30" s="845">
        <f>SUM(D8:D29)</f>
        <v>53</v>
      </c>
      <c r="E30" s="845">
        <f>SUM(E8:E29)</f>
        <v>46</v>
      </c>
      <c r="F30" s="845">
        <f>SUM(F8:F29)</f>
        <v>42</v>
      </c>
      <c r="G30" s="845">
        <f>SUM(G8:G29)</f>
        <v>4</v>
      </c>
    </row>
  </sheetData>
  <mergeCells count="9">
    <mergeCell ref="A3:G4"/>
    <mergeCell ref="A30:B30"/>
    <mergeCell ref="A6:A7"/>
    <mergeCell ref="B6:B7"/>
    <mergeCell ref="C6:C7"/>
    <mergeCell ref="E6:E7"/>
    <mergeCell ref="F6:F7"/>
    <mergeCell ref="G6:G7"/>
    <mergeCell ref="D6:D7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>
    <tabColor theme="6" tint="0.59999389629810485"/>
  </sheetPr>
  <dimension ref="B1:O34"/>
  <sheetViews>
    <sheetView showGridLines="0" zoomScale="85" zoomScaleNormal="85" workbookViewId="0">
      <selection activeCell="N34" sqref="N34"/>
    </sheetView>
  </sheetViews>
  <sheetFormatPr defaultColWidth="9.140625" defaultRowHeight="12.75"/>
  <cols>
    <col min="1" max="1" width="3.7109375" style="53" customWidth="1"/>
    <col min="2" max="2" width="8.28515625" style="53" customWidth="1"/>
    <col min="3" max="3" width="14.85546875" style="53" customWidth="1"/>
    <col min="4" max="7" width="14.28515625" style="53" customWidth="1"/>
    <col min="8" max="8" width="7" style="53" customWidth="1"/>
    <col min="9" max="9" width="8" style="53" customWidth="1"/>
    <col min="10" max="10" width="20.140625" style="53" customWidth="1"/>
    <col min="11" max="13" width="14.28515625" style="53" customWidth="1"/>
    <col min="14" max="16384" width="9.140625" style="53"/>
  </cols>
  <sheetData>
    <row r="1" spans="2:13">
      <c r="L1" s="25" t="s">
        <v>354</v>
      </c>
    </row>
    <row r="4" spans="2:13" ht="20.25" customHeight="1">
      <c r="B4" s="1215" t="s">
        <v>0</v>
      </c>
      <c r="C4" s="1215"/>
      <c r="D4" s="1215"/>
      <c r="E4" s="1215"/>
      <c r="F4" s="1215"/>
      <c r="G4" s="1215"/>
      <c r="H4" s="231"/>
      <c r="I4" s="1215" t="s">
        <v>1</v>
      </c>
      <c r="J4" s="1215"/>
      <c r="K4" s="1215"/>
      <c r="L4" s="1215"/>
      <c r="M4" s="231"/>
    </row>
    <row r="5" spans="2:13" ht="11.25" customHeight="1" thickBot="1">
      <c r="B5" s="232"/>
      <c r="C5" s="232"/>
      <c r="D5" s="232"/>
      <c r="E5" s="232"/>
      <c r="F5" s="232"/>
      <c r="G5" s="232"/>
      <c r="H5" s="231"/>
      <c r="I5" s="455"/>
      <c r="J5" s="455"/>
      <c r="K5" s="455"/>
      <c r="L5" s="455"/>
      <c r="M5" s="231"/>
    </row>
    <row r="6" spans="2:13" ht="34.5" customHeight="1" thickBot="1">
      <c r="B6" s="1220" t="s">
        <v>2</v>
      </c>
      <c r="C6" s="1218" t="s">
        <v>61</v>
      </c>
      <c r="D6" s="1222" t="s">
        <v>346</v>
      </c>
      <c r="E6" s="1222"/>
      <c r="F6" s="1223" t="s">
        <v>742</v>
      </c>
      <c r="G6" s="1224"/>
      <c r="H6" s="356"/>
      <c r="I6" s="1220" t="s">
        <v>2</v>
      </c>
      <c r="J6" s="1218" t="s">
        <v>61</v>
      </c>
      <c r="K6" s="1218" t="s">
        <v>874</v>
      </c>
      <c r="L6" s="1226" t="s">
        <v>928</v>
      </c>
      <c r="M6" s="231"/>
    </row>
    <row r="7" spans="2:13" ht="40.5" customHeight="1" thickBot="1">
      <c r="B7" s="1221"/>
      <c r="C7" s="1219"/>
      <c r="D7" s="464" t="s">
        <v>873</v>
      </c>
      <c r="E7" s="465" t="s">
        <v>929</v>
      </c>
      <c r="F7" s="770" t="s">
        <v>873</v>
      </c>
      <c r="G7" s="465" t="s">
        <v>929</v>
      </c>
      <c r="H7" s="356"/>
      <c r="I7" s="1221"/>
      <c r="J7" s="1219"/>
      <c r="K7" s="1219"/>
      <c r="L7" s="1227"/>
      <c r="M7" s="231"/>
    </row>
    <row r="8" spans="2:13" ht="30" customHeight="1">
      <c r="B8" s="456">
        <v>1</v>
      </c>
      <c r="C8" s="457" t="s">
        <v>3</v>
      </c>
      <c r="D8" s="352">
        <v>8</v>
      </c>
      <c r="E8" s="442">
        <v>7</v>
      </c>
      <c r="F8" s="358">
        <v>3</v>
      </c>
      <c r="G8" s="359">
        <v>3</v>
      </c>
      <c r="H8" s="356"/>
      <c r="I8" s="357">
        <v>1</v>
      </c>
      <c r="J8" s="377" t="s">
        <v>4</v>
      </c>
      <c r="K8" s="352">
        <v>0</v>
      </c>
      <c r="L8" s="442">
        <v>0</v>
      </c>
      <c r="M8" s="231"/>
    </row>
    <row r="9" spans="2:13" ht="30" customHeight="1">
      <c r="B9" s="458">
        <v>2</v>
      </c>
      <c r="C9" s="459" t="s">
        <v>6</v>
      </c>
      <c r="D9" s="361">
        <v>1</v>
      </c>
      <c r="E9" s="362">
        <v>1</v>
      </c>
      <c r="F9" s="363" t="s">
        <v>930</v>
      </c>
      <c r="G9" s="364" t="s">
        <v>930</v>
      </c>
      <c r="H9" s="355"/>
      <c r="I9" s="354">
        <v>2</v>
      </c>
      <c r="J9" s="446" t="s">
        <v>249</v>
      </c>
      <c r="K9" s="361">
        <v>7</v>
      </c>
      <c r="L9" s="362">
        <v>8</v>
      </c>
      <c r="M9" s="231"/>
    </row>
    <row r="10" spans="2:13" ht="30" customHeight="1">
      <c r="B10" s="458">
        <v>3</v>
      </c>
      <c r="C10" s="459" t="s">
        <v>8</v>
      </c>
      <c r="D10" s="361" t="s">
        <v>930</v>
      </c>
      <c r="E10" s="362" t="s">
        <v>930</v>
      </c>
      <c r="F10" s="365" t="s">
        <v>930</v>
      </c>
      <c r="G10" s="362" t="s">
        <v>930</v>
      </c>
      <c r="H10" s="355"/>
      <c r="I10" s="354">
        <v>3</v>
      </c>
      <c r="J10" s="446" t="s">
        <v>9</v>
      </c>
      <c r="K10" s="361">
        <v>16</v>
      </c>
      <c r="L10" s="362">
        <v>17</v>
      </c>
      <c r="M10" s="231"/>
    </row>
    <row r="11" spans="2:13" ht="30" customHeight="1">
      <c r="B11" s="458">
        <v>4</v>
      </c>
      <c r="C11" s="459" t="s">
        <v>11</v>
      </c>
      <c r="D11" s="361">
        <v>10</v>
      </c>
      <c r="E11" s="362">
        <v>11</v>
      </c>
      <c r="F11" s="363" t="s">
        <v>930</v>
      </c>
      <c r="G11" s="442" t="s">
        <v>930</v>
      </c>
      <c r="H11" s="355"/>
      <c r="I11" s="354">
        <v>4</v>
      </c>
      <c r="J11" s="446" t="s">
        <v>12</v>
      </c>
      <c r="K11" s="361">
        <v>19</v>
      </c>
      <c r="L11" s="362">
        <v>19</v>
      </c>
      <c r="M11" s="231"/>
    </row>
    <row r="12" spans="2:13" ht="30" customHeight="1" thickBot="1">
      <c r="B12" s="458">
        <v>5</v>
      </c>
      <c r="C12" s="459" t="s">
        <v>14</v>
      </c>
      <c r="D12" s="361">
        <v>13</v>
      </c>
      <c r="E12" s="362">
        <v>14</v>
      </c>
      <c r="F12" s="366" t="s">
        <v>930</v>
      </c>
      <c r="G12" s="367" t="s">
        <v>930</v>
      </c>
      <c r="H12" s="355"/>
      <c r="I12" s="368">
        <v>5</v>
      </c>
      <c r="J12" s="369" t="s">
        <v>341</v>
      </c>
      <c r="K12" s="370">
        <v>4</v>
      </c>
      <c r="L12" s="441">
        <v>3</v>
      </c>
      <c r="M12" s="231"/>
    </row>
    <row r="13" spans="2:13" ht="30" customHeight="1">
      <c r="B13" s="458">
        <v>6</v>
      </c>
      <c r="C13" s="459" t="s">
        <v>16</v>
      </c>
      <c r="D13" s="361" t="s">
        <v>930</v>
      </c>
      <c r="E13" s="362" t="s">
        <v>930</v>
      </c>
      <c r="F13" s="366" t="s">
        <v>930</v>
      </c>
      <c r="G13" s="367" t="s">
        <v>930</v>
      </c>
      <c r="H13" s="355"/>
      <c r="I13" s="1228" t="s">
        <v>21</v>
      </c>
      <c r="J13" s="1229"/>
      <c r="K13" s="764">
        <f>SUM(K8:K12)</f>
        <v>46</v>
      </c>
      <c r="L13" s="765">
        <f>SUM(L8:L12)</f>
        <v>47</v>
      </c>
      <c r="M13" s="231"/>
    </row>
    <row r="14" spans="2:13" ht="30" customHeight="1" thickBot="1">
      <c r="B14" s="460">
        <v>7</v>
      </c>
      <c r="C14" s="461" t="s">
        <v>18</v>
      </c>
      <c r="D14" s="371">
        <v>14</v>
      </c>
      <c r="E14" s="372">
        <v>14</v>
      </c>
      <c r="F14" s="373" t="s">
        <v>930</v>
      </c>
      <c r="G14" s="374" t="s">
        <v>930</v>
      </c>
      <c r="H14" s="355"/>
      <c r="I14" s="1230" t="s">
        <v>19</v>
      </c>
      <c r="J14" s="1231"/>
      <c r="K14" s="847">
        <v>49</v>
      </c>
      <c r="L14" s="846">
        <v>50</v>
      </c>
      <c r="M14" s="231"/>
    </row>
    <row r="15" spans="2:13" ht="30" customHeight="1" thickBot="1">
      <c r="B15" s="1216" t="s">
        <v>21</v>
      </c>
      <c r="C15" s="1217"/>
      <c r="D15" s="766">
        <f>SUM(D8:D14)</f>
        <v>46</v>
      </c>
      <c r="E15" s="767">
        <f>SUM(E8:E14)</f>
        <v>47</v>
      </c>
      <c r="F15" s="768">
        <f>SUM(F8:F14)</f>
        <v>3</v>
      </c>
      <c r="G15" s="769">
        <f>SUM(G8:G14)</f>
        <v>3</v>
      </c>
      <c r="H15" s="445"/>
      <c r="I15" s="375"/>
      <c r="J15" s="376"/>
      <c r="K15" s="445"/>
      <c r="L15" s="445"/>
      <c r="M15" s="231"/>
    </row>
    <row r="16" spans="2:13" ht="21.75" customHeight="1">
      <c r="B16" s="462"/>
      <c r="C16" s="234"/>
      <c r="D16" s="197"/>
      <c r="E16" s="197"/>
      <c r="F16" s="197"/>
      <c r="G16" s="197"/>
      <c r="H16" s="197"/>
      <c r="I16" s="197"/>
      <c r="J16" s="234"/>
      <c r="K16" s="197"/>
      <c r="L16" s="197"/>
      <c r="M16" s="231"/>
    </row>
    <row r="17" spans="2:15">
      <c r="C17" s="235"/>
      <c r="D17" s="231"/>
      <c r="E17" s="231"/>
      <c r="F17" s="231"/>
      <c r="G17" s="231"/>
      <c r="H17" s="197"/>
      <c r="I17" s="197"/>
      <c r="J17" s="197"/>
      <c r="K17" s="197"/>
      <c r="L17" s="197"/>
      <c r="M17" s="231"/>
    </row>
    <row r="18" spans="2:15" ht="18.75" customHeight="1">
      <c r="B18" s="1225" t="s">
        <v>195</v>
      </c>
      <c r="C18" s="1225"/>
      <c r="D18" s="1225"/>
      <c r="E18" s="1225"/>
      <c r="F18" s="1225"/>
      <c r="G18" s="1225"/>
      <c r="H18" s="231"/>
      <c r="I18" s="1215" t="s">
        <v>235</v>
      </c>
      <c r="J18" s="1215"/>
      <c r="K18" s="1215"/>
      <c r="L18" s="1215"/>
      <c r="M18" s="231"/>
    </row>
    <row r="19" spans="2:15" ht="18.75" customHeight="1" thickBot="1">
      <c r="F19" s="444"/>
      <c r="G19" s="444"/>
    </row>
    <row r="20" spans="2:15" ht="31.5" customHeight="1" thickBot="1">
      <c r="B20" s="1220" t="s">
        <v>2</v>
      </c>
      <c r="C20" s="1218" t="s">
        <v>61</v>
      </c>
      <c r="D20" s="1222" t="s">
        <v>346</v>
      </c>
      <c r="E20" s="1222"/>
      <c r="F20" s="1223" t="s">
        <v>742</v>
      </c>
      <c r="G20" s="1224"/>
      <c r="I20" s="1220" t="s">
        <v>2</v>
      </c>
      <c r="J20" s="1234" t="s">
        <v>61</v>
      </c>
      <c r="K20" s="1218" t="s">
        <v>874</v>
      </c>
      <c r="L20" s="1226" t="s">
        <v>928</v>
      </c>
      <c r="M20" s="463"/>
    </row>
    <row r="21" spans="2:15" ht="34.5" customHeight="1" thickBot="1">
      <c r="B21" s="1221"/>
      <c r="C21" s="1219"/>
      <c r="D21" s="464" t="s">
        <v>873</v>
      </c>
      <c r="E21" s="465" t="s">
        <v>929</v>
      </c>
      <c r="F21" s="466" t="s">
        <v>873</v>
      </c>
      <c r="G21" s="467" t="s">
        <v>929</v>
      </c>
      <c r="I21" s="1221"/>
      <c r="J21" s="1235"/>
      <c r="K21" s="1219"/>
      <c r="L21" s="1227"/>
    </row>
    <row r="22" spans="2:15" ht="30" customHeight="1">
      <c r="B22" s="468">
        <v>1</v>
      </c>
      <c r="C22" s="469" t="s">
        <v>250</v>
      </c>
      <c r="D22" s="233">
        <v>33</v>
      </c>
      <c r="E22" s="443">
        <v>35</v>
      </c>
      <c r="F22" s="470">
        <v>2</v>
      </c>
      <c r="G22" s="471">
        <v>2</v>
      </c>
      <c r="I22" s="468">
        <v>1</v>
      </c>
      <c r="J22" s="360" t="s">
        <v>5</v>
      </c>
      <c r="K22" s="440">
        <v>3</v>
      </c>
      <c r="L22" s="442">
        <v>4</v>
      </c>
      <c r="M22" s="198"/>
    </row>
    <row r="23" spans="2:15" ht="30" customHeight="1" thickBot="1">
      <c r="B23" s="460">
        <v>2</v>
      </c>
      <c r="C23" s="461" t="s">
        <v>251</v>
      </c>
      <c r="D23" s="199">
        <v>13</v>
      </c>
      <c r="E23" s="179">
        <v>12</v>
      </c>
      <c r="F23" s="472">
        <v>1</v>
      </c>
      <c r="G23" s="473">
        <v>1</v>
      </c>
      <c r="I23" s="458">
        <v>2</v>
      </c>
      <c r="J23" s="446" t="s">
        <v>7</v>
      </c>
      <c r="K23" s="58">
        <v>3</v>
      </c>
      <c r="L23" s="362">
        <v>4</v>
      </c>
      <c r="M23" s="198"/>
    </row>
    <row r="24" spans="2:15" ht="30" customHeight="1" thickBot="1">
      <c r="B24" s="1232" t="s">
        <v>21</v>
      </c>
      <c r="C24" s="1233"/>
      <c r="D24" s="766">
        <f>SUM(D22:D23)</f>
        <v>46</v>
      </c>
      <c r="E24" s="767">
        <f>SUM(E22:E23)</f>
        <v>47</v>
      </c>
      <c r="F24" s="768">
        <f>SUM(F22:F23)</f>
        <v>3</v>
      </c>
      <c r="G24" s="769">
        <f>SUM(G22:G23)</f>
        <v>3</v>
      </c>
      <c r="I24" s="458">
        <v>3</v>
      </c>
      <c r="J24" s="446" t="s">
        <v>10</v>
      </c>
      <c r="K24" s="58">
        <v>9</v>
      </c>
      <c r="L24" s="362">
        <v>9</v>
      </c>
      <c r="M24" s="198"/>
    </row>
    <row r="25" spans="2:15" ht="30" customHeight="1">
      <c r="B25" s="462"/>
      <c r="I25" s="458">
        <v>4</v>
      </c>
      <c r="J25" s="446" t="s">
        <v>13</v>
      </c>
      <c r="K25" s="58">
        <v>7</v>
      </c>
      <c r="L25" s="362">
        <v>7</v>
      </c>
      <c r="M25" s="198"/>
    </row>
    <row r="26" spans="2:15" ht="30" customHeight="1">
      <c r="I26" s="458">
        <v>5</v>
      </c>
      <c r="J26" s="459" t="s">
        <v>15</v>
      </c>
      <c r="K26" s="172">
        <v>7</v>
      </c>
      <c r="L26" s="173">
        <v>7</v>
      </c>
      <c r="M26" s="198"/>
      <c r="O26" s="198"/>
    </row>
    <row r="27" spans="2:15" ht="30" customHeight="1">
      <c r="I27" s="458">
        <v>6</v>
      </c>
      <c r="J27" s="459" t="s">
        <v>17</v>
      </c>
      <c r="K27" s="172">
        <v>6</v>
      </c>
      <c r="L27" s="173">
        <v>6</v>
      </c>
      <c r="M27" s="198"/>
    </row>
    <row r="28" spans="2:15" ht="30" customHeight="1">
      <c r="I28" s="458">
        <v>7</v>
      </c>
      <c r="J28" s="459" t="s">
        <v>20</v>
      </c>
      <c r="K28" s="172">
        <v>8</v>
      </c>
      <c r="L28" s="173">
        <v>8</v>
      </c>
      <c r="M28" s="198"/>
    </row>
    <row r="29" spans="2:15" ht="30" customHeight="1" thickBot="1">
      <c r="I29" s="460">
        <v>8</v>
      </c>
      <c r="J29" s="461" t="s">
        <v>22</v>
      </c>
      <c r="K29" s="178">
        <v>3</v>
      </c>
      <c r="L29" s="179">
        <v>2</v>
      </c>
      <c r="M29" s="198"/>
    </row>
    <row r="30" spans="2:15" ht="30" customHeight="1" thickBot="1">
      <c r="I30" s="474"/>
      <c r="J30" s="475" t="s">
        <v>21</v>
      </c>
      <c r="K30" s="771">
        <f>SUM(K22:K29)</f>
        <v>46</v>
      </c>
      <c r="L30" s="767">
        <f>SUM(L22:L29)</f>
        <v>47</v>
      </c>
      <c r="M30" s="198"/>
    </row>
    <row r="31" spans="2:15" ht="30" customHeight="1">
      <c r="I31" s="462"/>
      <c r="M31" s="198"/>
    </row>
    <row r="32" spans="2:15" ht="26.25" customHeight="1">
      <c r="I32" s="462"/>
    </row>
    <row r="33" spans="9:9" ht="16.5" customHeight="1"/>
    <row r="34" spans="9:9">
      <c r="I34" s="462"/>
    </row>
  </sheetData>
  <mergeCells count="24">
    <mergeCell ref="B24:C24"/>
    <mergeCell ref="I20:I21"/>
    <mergeCell ref="J20:J21"/>
    <mergeCell ref="K20:K21"/>
    <mergeCell ref="L20:L21"/>
    <mergeCell ref="B20:B21"/>
    <mergeCell ref="C20:C21"/>
    <mergeCell ref="D20:E20"/>
    <mergeCell ref="F20:G20"/>
    <mergeCell ref="I4:L4"/>
    <mergeCell ref="B15:C15"/>
    <mergeCell ref="I18:L18"/>
    <mergeCell ref="C6:C7"/>
    <mergeCell ref="B6:B7"/>
    <mergeCell ref="D6:E6"/>
    <mergeCell ref="B4:G4"/>
    <mergeCell ref="F6:G6"/>
    <mergeCell ref="B18:G18"/>
    <mergeCell ref="K6:K7"/>
    <mergeCell ref="L6:L7"/>
    <mergeCell ref="I6:I7"/>
    <mergeCell ref="J6:J7"/>
    <mergeCell ref="I13:J13"/>
    <mergeCell ref="I14:J14"/>
  </mergeCells>
  <pageMargins left="0.11811023622047245" right="0.19685039370078741" top="0.74803149606299213" bottom="0.74803149606299213" header="0.31496062992125984" footer="0.31496062992125984"/>
  <pageSetup scale="7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6" tint="0.59999389629810485"/>
  </sheetPr>
  <dimension ref="B1:O35"/>
  <sheetViews>
    <sheetView showGridLines="0" topLeftCell="A8" zoomScale="85" zoomScaleNormal="85" workbookViewId="0">
      <selection activeCell="C15" sqref="C15"/>
    </sheetView>
  </sheetViews>
  <sheetFormatPr defaultColWidth="9.140625" defaultRowHeight="12.75"/>
  <cols>
    <col min="1" max="1" width="3" style="53" customWidth="1"/>
    <col min="2" max="2" width="9.140625" style="53"/>
    <col min="3" max="3" width="61.140625" style="53" customWidth="1"/>
    <col min="4" max="4" width="25.7109375" style="53" customWidth="1"/>
    <col min="5" max="5" width="2.28515625" style="53" customWidth="1"/>
    <col min="6" max="6" width="9.140625" style="53"/>
    <col min="7" max="7" width="69" style="53" customWidth="1"/>
    <col min="8" max="8" width="25.7109375" style="53" customWidth="1"/>
    <col min="9" max="16384" width="9.140625" style="53"/>
  </cols>
  <sheetData>
    <row r="1" spans="2:15">
      <c r="H1" s="25" t="s">
        <v>783</v>
      </c>
    </row>
    <row r="2" spans="2:15">
      <c r="H2" s="194"/>
    </row>
    <row r="4" spans="2:15">
      <c r="B4" s="1236" t="s">
        <v>60</v>
      </c>
      <c r="C4" s="1236"/>
      <c r="D4" s="1236"/>
      <c r="E4" s="1236"/>
      <c r="F4" s="1236"/>
      <c r="G4" s="1236"/>
      <c r="H4" s="1236"/>
    </row>
    <row r="5" spans="2:15" ht="13.5" thickBot="1">
      <c r="B5" s="236"/>
      <c r="C5" s="236"/>
      <c r="D5" s="236"/>
      <c r="E5" s="236"/>
    </row>
    <row r="6" spans="2:15" ht="21" customHeight="1">
      <c r="B6" s="1200" t="s">
        <v>45</v>
      </c>
      <c r="C6" s="1239" t="s">
        <v>59</v>
      </c>
      <c r="D6" s="1206" t="s">
        <v>47</v>
      </c>
      <c r="E6" s="1241"/>
      <c r="F6" s="1200" t="s">
        <v>45</v>
      </c>
      <c r="G6" s="1239" t="s">
        <v>59</v>
      </c>
      <c r="H6" s="1206" t="s">
        <v>47</v>
      </c>
    </row>
    <row r="7" spans="2:15" ht="25.5" customHeight="1" thickBot="1">
      <c r="B7" s="1201"/>
      <c r="C7" s="1240"/>
      <c r="D7" s="1207"/>
      <c r="E7" s="1242"/>
      <c r="F7" s="1201"/>
      <c r="G7" s="1240"/>
      <c r="H7" s="1207"/>
      <c r="I7" s="1237"/>
      <c r="J7" s="1238"/>
      <c r="K7" s="1237"/>
      <c r="L7" s="1238"/>
      <c r="M7" s="1237"/>
      <c r="N7" s="1237"/>
      <c r="O7" s="1237"/>
    </row>
    <row r="8" spans="2:15" ht="30" customHeight="1" thickBot="1">
      <c r="B8" s="476"/>
      <c r="C8" s="477" t="s">
        <v>875</v>
      </c>
      <c r="D8" s="478">
        <v>46</v>
      </c>
      <c r="E8" s="479"/>
      <c r="F8" s="480"/>
      <c r="G8" s="481" t="s">
        <v>931</v>
      </c>
      <c r="H8" s="482">
        <v>46</v>
      </c>
      <c r="I8" s="1237"/>
      <c r="J8" s="1238"/>
      <c r="K8" s="1237"/>
      <c r="L8" s="1238"/>
      <c r="M8" s="1237"/>
      <c r="N8" s="1237"/>
      <c r="O8" s="1237"/>
    </row>
    <row r="9" spans="2:15" s="489" customFormat="1" ht="30" customHeight="1">
      <c r="B9" s="483"/>
      <c r="C9" s="484" t="s">
        <v>932</v>
      </c>
      <c r="D9" s="485"/>
      <c r="E9" s="486"/>
      <c r="F9" s="487"/>
      <c r="G9" s="484" t="s">
        <v>933</v>
      </c>
      <c r="H9" s="488"/>
      <c r="I9" s="1238"/>
      <c r="J9" s="1238"/>
      <c r="K9" s="1237"/>
      <c r="L9" s="1238"/>
      <c r="M9" s="1237"/>
      <c r="N9" s="1237"/>
      <c r="O9" s="1237"/>
    </row>
    <row r="10" spans="2:15" ht="30" customHeight="1">
      <c r="B10" s="490" t="s">
        <v>64</v>
      </c>
      <c r="C10" s="491"/>
      <c r="D10" s="492"/>
      <c r="E10" s="493"/>
      <c r="F10" s="494" t="s">
        <v>64</v>
      </c>
      <c r="G10" s="495"/>
      <c r="H10" s="496"/>
      <c r="I10" s="198"/>
      <c r="J10" s="198"/>
      <c r="K10" s="198"/>
      <c r="L10" s="198"/>
      <c r="M10" s="198"/>
      <c r="N10" s="198"/>
      <c r="O10" s="198"/>
    </row>
    <row r="11" spans="2:15" ht="30" customHeight="1">
      <c r="B11" s="490" t="s">
        <v>67</v>
      </c>
      <c r="C11" s="495"/>
      <c r="D11" s="492"/>
      <c r="E11" s="493"/>
      <c r="F11" s="494" t="s">
        <v>67</v>
      </c>
      <c r="G11" s="495"/>
      <c r="H11" s="496"/>
      <c r="I11" s="198"/>
      <c r="J11" s="198"/>
      <c r="K11" s="198"/>
      <c r="L11" s="198"/>
      <c r="M11" s="198"/>
      <c r="N11" s="198"/>
      <c r="O11" s="198"/>
    </row>
    <row r="12" spans="2:15" ht="30" customHeight="1">
      <c r="B12" s="490" t="s">
        <v>68</v>
      </c>
      <c r="C12" s="495"/>
      <c r="D12" s="492"/>
      <c r="E12" s="493"/>
      <c r="F12" s="494" t="s">
        <v>68</v>
      </c>
      <c r="G12" s="495"/>
      <c r="H12" s="496"/>
      <c r="I12" s="198"/>
      <c r="J12" s="198"/>
      <c r="K12" s="198"/>
      <c r="L12" s="198"/>
      <c r="M12" s="198"/>
      <c r="N12" s="198"/>
      <c r="O12" s="198"/>
    </row>
    <row r="13" spans="2:15" ht="30" customHeight="1">
      <c r="B13" s="490" t="s">
        <v>72</v>
      </c>
      <c r="C13" s="495"/>
      <c r="D13" s="492"/>
      <c r="E13" s="493"/>
      <c r="F13" s="494" t="s">
        <v>72</v>
      </c>
      <c r="G13" s="495"/>
      <c r="H13" s="496"/>
      <c r="I13" s="198"/>
      <c r="J13" s="198"/>
      <c r="K13" s="198"/>
      <c r="L13" s="198"/>
      <c r="M13" s="198"/>
      <c r="N13" s="198"/>
      <c r="O13" s="198"/>
    </row>
    <row r="14" spans="2:15" s="501" customFormat="1" ht="30" customHeight="1">
      <c r="B14" s="497"/>
      <c r="C14" s="498" t="s">
        <v>934</v>
      </c>
      <c r="D14" s="492"/>
      <c r="E14" s="499"/>
      <c r="F14" s="500"/>
      <c r="G14" s="498" t="s">
        <v>935</v>
      </c>
      <c r="H14" s="496"/>
      <c r="I14" s="196"/>
      <c r="J14" s="196"/>
      <c r="K14" s="196"/>
      <c r="L14" s="196"/>
      <c r="M14" s="196"/>
      <c r="N14" s="196"/>
      <c r="O14" s="196"/>
    </row>
    <row r="15" spans="2:15" ht="30" customHeight="1">
      <c r="B15" s="490" t="s">
        <v>64</v>
      </c>
      <c r="C15" s="491"/>
      <c r="D15" s="492"/>
      <c r="E15" s="493"/>
      <c r="F15" s="494" t="s">
        <v>64</v>
      </c>
      <c r="G15" s="491"/>
      <c r="H15" s="496"/>
      <c r="I15" s="198"/>
      <c r="J15" s="198"/>
      <c r="K15" s="198"/>
      <c r="L15" s="198"/>
      <c r="M15" s="198"/>
      <c r="N15" s="198"/>
      <c r="O15" s="198"/>
    </row>
    <row r="16" spans="2:15" ht="30" customHeight="1" thickBot="1">
      <c r="B16" s="502" t="s">
        <v>67</v>
      </c>
      <c r="C16" s="503"/>
      <c r="D16" s="504"/>
      <c r="E16" s="493"/>
      <c r="F16" s="505" t="s">
        <v>67</v>
      </c>
      <c r="G16" s="503"/>
      <c r="H16" s="506"/>
      <c r="I16" s="198"/>
      <c r="J16" s="198"/>
      <c r="K16" s="198"/>
      <c r="L16" s="198"/>
      <c r="M16" s="198"/>
      <c r="N16" s="198"/>
      <c r="O16" s="198"/>
    </row>
    <row r="17" spans="2:15" ht="30" customHeight="1" thickBot="1">
      <c r="B17" s="507"/>
      <c r="C17" s="481" t="s">
        <v>936</v>
      </c>
      <c r="D17" s="482">
        <v>46</v>
      </c>
      <c r="E17" s="1243"/>
      <c r="F17" s="508"/>
      <c r="G17" s="481" t="s">
        <v>937</v>
      </c>
      <c r="H17" s="482">
        <v>46</v>
      </c>
      <c r="I17" s="198"/>
      <c r="J17" s="198"/>
      <c r="K17" s="198"/>
      <c r="L17" s="198"/>
      <c r="M17" s="198"/>
      <c r="N17" s="198"/>
      <c r="O17" s="198"/>
    </row>
    <row r="18" spans="2:15" ht="13.5" thickBot="1">
      <c r="B18" s="509"/>
      <c r="C18" s="510"/>
      <c r="D18" s="511"/>
      <c r="E18" s="1244"/>
      <c r="F18" s="511"/>
      <c r="G18" s="511"/>
      <c r="H18" s="512"/>
      <c r="I18" s="198"/>
      <c r="J18" s="198"/>
      <c r="K18" s="198"/>
      <c r="L18" s="198"/>
      <c r="M18" s="198"/>
      <c r="N18" s="198"/>
      <c r="O18" s="198"/>
    </row>
    <row r="19" spans="2:15">
      <c r="B19" s="1200" t="s">
        <v>45</v>
      </c>
      <c r="C19" s="1239" t="s">
        <v>59</v>
      </c>
      <c r="D19" s="1206" t="s">
        <v>47</v>
      </c>
      <c r="E19" s="1243"/>
      <c r="F19" s="1200" t="s">
        <v>45</v>
      </c>
      <c r="G19" s="1239" t="s">
        <v>59</v>
      </c>
      <c r="H19" s="1206" t="s">
        <v>47</v>
      </c>
      <c r="I19" s="198"/>
      <c r="J19" s="198"/>
      <c r="K19" s="198"/>
      <c r="L19" s="198"/>
      <c r="M19" s="198"/>
      <c r="N19" s="198"/>
      <c r="O19" s="198"/>
    </row>
    <row r="20" spans="2:15" ht="13.5" thickBot="1">
      <c r="B20" s="1201"/>
      <c r="C20" s="1240"/>
      <c r="D20" s="1207"/>
      <c r="E20" s="1243"/>
      <c r="F20" s="1201"/>
      <c r="G20" s="1240"/>
      <c r="H20" s="1207"/>
      <c r="I20" s="198"/>
      <c r="J20" s="198"/>
      <c r="K20" s="198"/>
      <c r="L20" s="198"/>
      <c r="M20" s="198"/>
      <c r="N20" s="198"/>
      <c r="O20" s="198"/>
    </row>
    <row r="21" spans="2:15" ht="30" customHeight="1" thickBot="1">
      <c r="B21" s="480"/>
      <c r="C21" s="481" t="s">
        <v>936</v>
      </c>
      <c r="D21" s="482">
        <v>46</v>
      </c>
      <c r="E21" s="479"/>
      <c r="F21" s="480"/>
      <c r="G21" s="481" t="s">
        <v>937</v>
      </c>
      <c r="H21" s="482">
        <v>46</v>
      </c>
    </row>
    <row r="22" spans="2:15" ht="30" customHeight="1">
      <c r="B22" s="483"/>
      <c r="C22" s="484" t="s">
        <v>938</v>
      </c>
      <c r="D22" s="485"/>
      <c r="E22" s="493"/>
      <c r="F22" s="487"/>
      <c r="G22" s="484" t="s">
        <v>939</v>
      </c>
      <c r="H22" s="488"/>
    </row>
    <row r="23" spans="2:15" ht="30" customHeight="1">
      <c r="B23" s="490" t="s">
        <v>64</v>
      </c>
      <c r="C23" s="495" t="s">
        <v>940</v>
      </c>
      <c r="D23" s="492">
        <v>1</v>
      </c>
      <c r="E23" s="493"/>
      <c r="F23" s="494" t="s">
        <v>64</v>
      </c>
      <c r="G23" s="495"/>
      <c r="H23" s="496"/>
    </row>
    <row r="24" spans="2:15" ht="30" customHeight="1">
      <c r="B24" s="490" t="s">
        <v>67</v>
      </c>
      <c r="C24" s="495"/>
      <c r="D24" s="492"/>
      <c r="E24" s="493"/>
      <c r="F24" s="494" t="s">
        <v>67</v>
      </c>
      <c r="G24" s="495"/>
      <c r="H24" s="496"/>
    </row>
    <row r="25" spans="2:15" ht="30" customHeight="1">
      <c r="B25" s="490" t="s">
        <v>68</v>
      </c>
      <c r="C25" s="495"/>
      <c r="D25" s="492"/>
      <c r="E25" s="493"/>
      <c r="F25" s="494" t="s">
        <v>68</v>
      </c>
      <c r="G25" s="495"/>
      <c r="H25" s="496"/>
    </row>
    <row r="26" spans="2:15" ht="30" customHeight="1">
      <c r="B26" s="490" t="s">
        <v>72</v>
      </c>
      <c r="C26" s="495"/>
      <c r="D26" s="492"/>
      <c r="E26" s="493"/>
      <c r="F26" s="494" t="s">
        <v>72</v>
      </c>
      <c r="G26" s="495"/>
      <c r="H26" s="496"/>
    </row>
    <row r="27" spans="2:15" ht="30" customHeight="1">
      <c r="B27" s="497"/>
      <c r="C27" s="498" t="s">
        <v>941</v>
      </c>
      <c r="D27" s="513"/>
      <c r="E27" s="499"/>
      <c r="F27" s="500"/>
      <c r="G27" s="498" t="s">
        <v>942</v>
      </c>
      <c r="H27" s="514"/>
    </row>
    <row r="28" spans="2:15" ht="30" customHeight="1">
      <c r="B28" s="490" t="s">
        <v>64</v>
      </c>
      <c r="C28" s="515" t="s">
        <v>1149</v>
      </c>
      <c r="D28" s="492">
        <v>1</v>
      </c>
      <c r="E28" s="493"/>
      <c r="F28" s="494" t="s">
        <v>64</v>
      </c>
      <c r="G28" s="515" t="s">
        <v>1150</v>
      </c>
      <c r="H28" s="496">
        <v>1</v>
      </c>
    </row>
    <row r="29" spans="2:15" ht="30" customHeight="1" thickBot="1">
      <c r="B29" s="502" t="s">
        <v>67</v>
      </c>
      <c r="C29" s="503"/>
      <c r="D29" s="504"/>
      <c r="E29" s="493"/>
      <c r="F29" s="505" t="s">
        <v>67</v>
      </c>
      <c r="G29" s="503"/>
      <c r="H29" s="506"/>
    </row>
    <row r="30" spans="2:15" ht="30" customHeight="1" thickBot="1">
      <c r="B30" s="476"/>
      <c r="C30" s="477" t="s">
        <v>931</v>
      </c>
      <c r="D30" s="516">
        <v>46</v>
      </c>
      <c r="E30" s="517"/>
      <c r="F30" s="518"/>
      <c r="G30" s="477" t="s">
        <v>943</v>
      </c>
      <c r="H30" s="478">
        <v>47</v>
      </c>
    </row>
    <row r="31" spans="2:15">
      <c r="B31" s="235"/>
      <c r="C31" s="235"/>
    </row>
    <row r="35" spans="7:7">
      <c r="G35" s="53" t="s">
        <v>1148</v>
      </c>
    </row>
  </sheetData>
  <mergeCells count="22">
    <mergeCell ref="G19:G20"/>
    <mergeCell ref="H19:H20"/>
    <mergeCell ref="E17:E20"/>
    <mergeCell ref="B19:B20"/>
    <mergeCell ref="C19:C20"/>
    <mergeCell ref="D19:D20"/>
    <mergeCell ref="F19:F20"/>
    <mergeCell ref="B4:H4"/>
    <mergeCell ref="O7:O9"/>
    <mergeCell ref="I7:I9"/>
    <mergeCell ref="J7:J9"/>
    <mergeCell ref="K7:K9"/>
    <mergeCell ref="L7:L9"/>
    <mergeCell ref="M7:M9"/>
    <mergeCell ref="N7:N9"/>
    <mergeCell ref="B6:B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scale="6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4">
    <tabColor theme="6" tint="0.59999389629810485"/>
  </sheetPr>
  <dimension ref="A2:U74"/>
  <sheetViews>
    <sheetView showGridLines="0" topLeftCell="B43" zoomScale="115" zoomScaleNormal="115" workbookViewId="0">
      <selection activeCell="I74" sqref="I74"/>
    </sheetView>
  </sheetViews>
  <sheetFormatPr defaultColWidth="18" defaultRowHeight="15"/>
  <cols>
    <col min="1" max="1" width="2.85546875" style="848" customWidth="1"/>
    <col min="2" max="2" width="11.85546875" style="848" customWidth="1"/>
    <col min="3" max="4" width="12.7109375" style="848" customWidth="1"/>
    <col min="5" max="5" width="12.5703125" style="848" customWidth="1"/>
    <col min="6" max="14" width="12.7109375" style="848" customWidth="1"/>
    <col min="15" max="15" width="13.42578125" style="848" bestFit="1" customWidth="1"/>
    <col min="16" max="16" width="10.28515625" style="848" customWidth="1"/>
    <col min="17" max="17" width="12.7109375" style="848" customWidth="1"/>
    <col min="18" max="18" width="9.140625" style="848" customWidth="1"/>
    <col min="19" max="19" width="11.5703125" style="848" customWidth="1"/>
    <col min="20" max="20" width="13.28515625" style="848" customWidth="1"/>
    <col min="21" max="21" width="12.42578125" style="848" customWidth="1"/>
    <col min="22" max="254" width="9.140625" style="848" customWidth="1"/>
    <col min="255" max="16384" width="18" style="848"/>
  </cols>
  <sheetData>
    <row r="2" spans="2:14">
      <c r="N2" s="849" t="s">
        <v>353</v>
      </c>
    </row>
    <row r="4" spans="2:14">
      <c r="B4" s="1245" t="s">
        <v>944</v>
      </c>
      <c r="C4" s="1245"/>
      <c r="D4" s="1245"/>
      <c r="E4" s="1245"/>
      <c r="F4" s="1245"/>
      <c r="G4" s="1245"/>
      <c r="H4" s="1245"/>
      <c r="I4" s="1245"/>
      <c r="J4" s="1245"/>
      <c r="K4" s="1245"/>
      <c r="L4" s="1245"/>
      <c r="M4" s="1245"/>
      <c r="N4" s="1245"/>
    </row>
    <row r="5" spans="2:14" ht="15.75" thickBot="1">
      <c r="B5" s="850"/>
      <c r="C5" s="850"/>
      <c r="D5" s="850"/>
      <c r="E5" s="850"/>
      <c r="F5" s="850"/>
      <c r="G5" s="850"/>
      <c r="H5" s="850"/>
      <c r="I5" s="850"/>
      <c r="J5" s="850"/>
      <c r="K5" s="850"/>
      <c r="L5" s="850"/>
      <c r="M5" s="850"/>
      <c r="N5" s="851" t="s">
        <v>44</v>
      </c>
    </row>
    <row r="6" spans="2:14" ht="15" customHeight="1">
      <c r="B6" s="1255" t="s">
        <v>946</v>
      </c>
      <c r="C6" s="1258" t="s">
        <v>21</v>
      </c>
      <c r="D6" s="1259"/>
      <c r="E6" s="1260"/>
      <c r="F6" s="1246" t="s">
        <v>342</v>
      </c>
      <c r="G6" s="1247"/>
      <c r="H6" s="1248"/>
      <c r="I6" s="1246" t="s">
        <v>90</v>
      </c>
      <c r="J6" s="1247"/>
      <c r="K6" s="1248"/>
      <c r="L6" s="1246" t="s">
        <v>91</v>
      </c>
      <c r="M6" s="1247"/>
      <c r="N6" s="1248"/>
    </row>
    <row r="7" spans="2:14" ht="12.75" customHeight="1">
      <c r="B7" s="1256"/>
      <c r="C7" s="1251" t="s">
        <v>47</v>
      </c>
      <c r="D7" s="1253" t="s">
        <v>192</v>
      </c>
      <c r="E7" s="1249" t="s">
        <v>248</v>
      </c>
      <c r="F7" s="1251" t="s">
        <v>47</v>
      </c>
      <c r="G7" s="1253" t="s">
        <v>192</v>
      </c>
      <c r="H7" s="1249" t="s">
        <v>248</v>
      </c>
      <c r="I7" s="1251" t="s">
        <v>47</v>
      </c>
      <c r="J7" s="1253" t="s">
        <v>192</v>
      </c>
      <c r="K7" s="1249" t="s">
        <v>248</v>
      </c>
      <c r="L7" s="1251" t="s">
        <v>47</v>
      </c>
      <c r="M7" s="1253" t="s">
        <v>192</v>
      </c>
      <c r="N7" s="1249" t="s">
        <v>248</v>
      </c>
    </row>
    <row r="8" spans="2:14" ht="21.75" customHeight="1" thickBot="1">
      <c r="B8" s="1257"/>
      <c r="C8" s="1252"/>
      <c r="D8" s="1254"/>
      <c r="E8" s="1250"/>
      <c r="F8" s="1252"/>
      <c r="G8" s="1254"/>
      <c r="H8" s="1250"/>
      <c r="I8" s="1252"/>
      <c r="J8" s="1254"/>
      <c r="K8" s="1250"/>
      <c r="L8" s="1252"/>
      <c r="M8" s="1254"/>
      <c r="N8" s="1250"/>
    </row>
    <row r="9" spans="2:14">
      <c r="B9" s="532" t="s">
        <v>92</v>
      </c>
      <c r="C9" s="533">
        <f t="shared" ref="C9:D14" si="0">F9+I9+L9</f>
        <v>45</v>
      </c>
      <c r="D9" s="520">
        <f t="shared" si="0"/>
        <v>5311304</v>
      </c>
      <c r="E9" s="521">
        <f>D9/C9</f>
        <v>118028.97777777778</v>
      </c>
      <c r="F9" s="519">
        <v>44</v>
      </c>
      <c r="G9" s="520">
        <v>5081944</v>
      </c>
      <c r="H9" s="521">
        <f>G9/F9</f>
        <v>115498.72727272728</v>
      </c>
      <c r="I9" s="519"/>
      <c r="J9" s="520"/>
      <c r="K9" s="521" t="e">
        <f>J9/I9</f>
        <v>#DIV/0!</v>
      </c>
      <c r="L9" s="519">
        <v>1</v>
      </c>
      <c r="M9" s="520">
        <v>229360</v>
      </c>
      <c r="N9" s="521">
        <f>M9/L9</f>
        <v>229360</v>
      </c>
    </row>
    <row r="10" spans="2:14">
      <c r="B10" s="534" t="s">
        <v>93</v>
      </c>
      <c r="C10" s="533">
        <f t="shared" si="0"/>
        <v>46</v>
      </c>
      <c r="D10" s="520">
        <f t="shared" si="0"/>
        <v>5259576</v>
      </c>
      <c r="E10" s="521">
        <f t="shared" ref="E10:E22" si="1">D10/C10</f>
        <v>114338.60869565218</v>
      </c>
      <c r="F10" s="522">
        <v>45</v>
      </c>
      <c r="G10" s="523">
        <v>5056732</v>
      </c>
      <c r="H10" s="521">
        <f t="shared" ref="H10:H22" si="2">G10/F10</f>
        <v>112371.82222222222</v>
      </c>
      <c r="I10" s="522"/>
      <c r="J10" s="523"/>
      <c r="K10" s="521" t="e">
        <f>J10/I10</f>
        <v>#DIV/0!</v>
      </c>
      <c r="L10" s="522">
        <v>1</v>
      </c>
      <c r="M10" s="523">
        <v>202844</v>
      </c>
      <c r="N10" s="521">
        <f t="shared" ref="N10:N22" si="3">M10/L10</f>
        <v>202844</v>
      </c>
    </row>
    <row r="11" spans="2:14">
      <c r="B11" s="534" t="s">
        <v>94</v>
      </c>
      <c r="C11" s="533">
        <f t="shared" si="0"/>
        <v>47</v>
      </c>
      <c r="D11" s="520">
        <f t="shared" si="0"/>
        <v>5367733</v>
      </c>
      <c r="E11" s="521">
        <f t="shared" si="1"/>
        <v>114207.08510638298</v>
      </c>
      <c r="F11" s="522">
        <v>46</v>
      </c>
      <c r="G11" s="523">
        <v>5156677</v>
      </c>
      <c r="H11" s="521">
        <f t="shared" si="2"/>
        <v>112101.67391304347</v>
      </c>
      <c r="I11" s="522"/>
      <c r="J11" s="523"/>
      <c r="K11" s="521" t="e">
        <f>J11/I11</f>
        <v>#DIV/0!</v>
      </c>
      <c r="L11" s="522">
        <v>1</v>
      </c>
      <c r="M11" s="523">
        <v>211056</v>
      </c>
      <c r="N11" s="521">
        <f t="shared" si="3"/>
        <v>211056</v>
      </c>
    </row>
    <row r="12" spans="2:14">
      <c r="B12" s="534" t="s">
        <v>95</v>
      </c>
      <c r="C12" s="533">
        <f t="shared" si="0"/>
        <v>46</v>
      </c>
      <c r="D12" s="520">
        <f t="shared" si="0"/>
        <v>5454123</v>
      </c>
      <c r="E12" s="521">
        <f t="shared" si="1"/>
        <v>118567.89130434782</v>
      </c>
      <c r="F12" s="522">
        <v>45</v>
      </c>
      <c r="G12" s="523">
        <v>5232164</v>
      </c>
      <c r="H12" s="521">
        <f t="shared" si="2"/>
        <v>116270.31111111111</v>
      </c>
      <c r="I12" s="522"/>
      <c r="J12" s="523"/>
      <c r="K12" s="521" t="e">
        <f>J12/I12</f>
        <v>#DIV/0!</v>
      </c>
      <c r="L12" s="522">
        <v>1</v>
      </c>
      <c r="M12" s="523">
        <v>221959</v>
      </c>
      <c r="N12" s="521">
        <f t="shared" si="3"/>
        <v>221959</v>
      </c>
    </row>
    <row r="13" spans="2:14">
      <c r="B13" s="534" t="s">
        <v>96</v>
      </c>
      <c r="C13" s="535">
        <f t="shared" si="0"/>
        <v>45</v>
      </c>
      <c r="D13" s="523">
        <f t="shared" si="0"/>
        <v>5481018</v>
      </c>
      <c r="E13" s="521">
        <f t="shared" si="1"/>
        <v>121800.4</v>
      </c>
      <c r="F13" s="522">
        <v>44</v>
      </c>
      <c r="G13" s="523">
        <v>5259751</v>
      </c>
      <c r="H13" s="521">
        <f t="shared" si="2"/>
        <v>119539.79545454546</v>
      </c>
      <c r="I13" s="522"/>
      <c r="J13" s="523"/>
      <c r="K13" s="524" t="e">
        <f>J13/I13</f>
        <v>#DIV/0!</v>
      </c>
      <c r="L13" s="522">
        <v>1</v>
      </c>
      <c r="M13" s="523">
        <v>221267</v>
      </c>
      <c r="N13" s="521">
        <f t="shared" si="3"/>
        <v>221267</v>
      </c>
    </row>
    <row r="14" spans="2:14">
      <c r="B14" s="534" t="s">
        <v>97</v>
      </c>
      <c r="C14" s="535">
        <f t="shared" si="0"/>
        <v>45</v>
      </c>
      <c r="D14" s="523">
        <f t="shared" si="0"/>
        <v>5286763</v>
      </c>
      <c r="E14" s="521">
        <f t="shared" si="1"/>
        <v>117483.62222222223</v>
      </c>
      <c r="F14" s="522">
        <v>43</v>
      </c>
      <c r="G14" s="523">
        <v>4967964</v>
      </c>
      <c r="H14" s="521">
        <f t="shared" si="2"/>
        <v>115534.04651162791</v>
      </c>
      <c r="I14" s="522">
        <v>1</v>
      </c>
      <c r="J14" s="523">
        <v>106826</v>
      </c>
      <c r="K14" s="524">
        <f t="shared" ref="K14:K22" si="4">J14/I14</f>
        <v>106826</v>
      </c>
      <c r="L14" s="522">
        <v>1</v>
      </c>
      <c r="M14" s="523">
        <v>211973</v>
      </c>
      <c r="N14" s="521">
        <f t="shared" si="3"/>
        <v>211973</v>
      </c>
    </row>
    <row r="15" spans="2:14">
      <c r="B15" s="534" t="s">
        <v>98</v>
      </c>
      <c r="C15" s="535">
        <f t="shared" ref="C15:D20" si="5">F15+L15+I15</f>
        <v>46</v>
      </c>
      <c r="D15" s="523">
        <f t="shared" si="5"/>
        <v>5797361</v>
      </c>
      <c r="E15" s="521">
        <f t="shared" si="1"/>
        <v>126029.58695652174</v>
      </c>
      <c r="F15" s="522">
        <v>44</v>
      </c>
      <c r="G15" s="523">
        <v>5450472</v>
      </c>
      <c r="H15" s="521">
        <f t="shared" si="2"/>
        <v>123874.36363636363</v>
      </c>
      <c r="I15" s="522">
        <v>1</v>
      </c>
      <c r="J15" s="523">
        <v>113936</v>
      </c>
      <c r="K15" s="524">
        <f t="shared" si="4"/>
        <v>113936</v>
      </c>
      <c r="L15" s="522">
        <v>1</v>
      </c>
      <c r="M15" s="523">
        <v>232953</v>
      </c>
      <c r="N15" s="521">
        <f t="shared" si="3"/>
        <v>232953</v>
      </c>
    </row>
    <row r="16" spans="2:14">
      <c r="B16" s="534" t="s">
        <v>99</v>
      </c>
      <c r="C16" s="535">
        <f t="shared" si="5"/>
        <v>46</v>
      </c>
      <c r="D16" s="523">
        <f t="shared" si="5"/>
        <v>5334089</v>
      </c>
      <c r="E16" s="521">
        <f t="shared" si="1"/>
        <v>115958.45652173914</v>
      </c>
      <c r="F16" s="522">
        <v>44</v>
      </c>
      <c r="G16" s="523">
        <v>5012365</v>
      </c>
      <c r="H16" s="521">
        <f t="shared" si="2"/>
        <v>113917.38636363637</v>
      </c>
      <c r="I16" s="522">
        <v>1</v>
      </c>
      <c r="J16" s="523">
        <v>107485</v>
      </c>
      <c r="K16" s="524">
        <f t="shared" si="4"/>
        <v>107485</v>
      </c>
      <c r="L16" s="522">
        <v>1</v>
      </c>
      <c r="M16" s="523">
        <v>214239</v>
      </c>
      <c r="N16" s="521">
        <f t="shared" si="3"/>
        <v>214239</v>
      </c>
    </row>
    <row r="17" spans="1:18">
      <c r="B17" s="534" t="s">
        <v>100</v>
      </c>
      <c r="C17" s="535">
        <f>F17+I17+L17</f>
        <v>46</v>
      </c>
      <c r="D17" s="523">
        <f t="shared" si="5"/>
        <v>5999079</v>
      </c>
      <c r="E17" s="521">
        <f t="shared" si="1"/>
        <v>130414.76086956522</v>
      </c>
      <c r="F17" s="522">
        <v>44</v>
      </c>
      <c r="G17" s="523">
        <v>5661712</v>
      </c>
      <c r="H17" s="521">
        <f t="shared" si="2"/>
        <v>128675.27272727272</v>
      </c>
      <c r="I17" s="522">
        <v>1</v>
      </c>
      <c r="J17" s="523">
        <v>114959</v>
      </c>
      <c r="K17" s="524">
        <f t="shared" si="4"/>
        <v>114959</v>
      </c>
      <c r="L17" s="522">
        <v>1</v>
      </c>
      <c r="M17" s="523">
        <v>222408</v>
      </c>
      <c r="N17" s="521">
        <f t="shared" si="3"/>
        <v>222408</v>
      </c>
    </row>
    <row r="18" spans="1:18">
      <c r="B18" s="534" t="s">
        <v>101</v>
      </c>
      <c r="C18" s="535">
        <f t="shared" si="5"/>
        <v>46</v>
      </c>
      <c r="D18" s="523">
        <f t="shared" si="5"/>
        <v>6182623</v>
      </c>
      <c r="E18" s="521">
        <f t="shared" si="1"/>
        <v>134404.84782608695</v>
      </c>
      <c r="F18" s="522">
        <v>44</v>
      </c>
      <c r="G18" s="523">
        <v>5828722</v>
      </c>
      <c r="H18" s="521">
        <f t="shared" si="2"/>
        <v>132470.95454545456</v>
      </c>
      <c r="I18" s="522">
        <v>1</v>
      </c>
      <c r="J18" s="523">
        <v>121790</v>
      </c>
      <c r="K18" s="524">
        <f t="shared" si="4"/>
        <v>121790</v>
      </c>
      <c r="L18" s="522">
        <v>1</v>
      </c>
      <c r="M18" s="523">
        <v>232111</v>
      </c>
      <c r="N18" s="521">
        <f t="shared" si="3"/>
        <v>232111</v>
      </c>
    </row>
    <row r="19" spans="1:18">
      <c r="B19" s="534" t="s">
        <v>947</v>
      </c>
      <c r="C19" s="535">
        <f t="shared" si="5"/>
        <v>46</v>
      </c>
      <c r="D19" s="523">
        <f t="shared" si="5"/>
        <v>5613635</v>
      </c>
      <c r="E19" s="521">
        <f t="shared" si="1"/>
        <v>122035.54347826086</v>
      </c>
      <c r="F19" s="522">
        <v>44</v>
      </c>
      <c r="G19" s="523">
        <v>5290801</v>
      </c>
      <c r="H19" s="521">
        <f t="shared" si="2"/>
        <v>120245.47727272728</v>
      </c>
      <c r="I19" s="522">
        <v>1</v>
      </c>
      <c r="J19" s="523">
        <v>119236</v>
      </c>
      <c r="K19" s="524">
        <f t="shared" si="4"/>
        <v>119236</v>
      </c>
      <c r="L19" s="522">
        <v>1</v>
      </c>
      <c r="M19" s="523">
        <v>203598</v>
      </c>
      <c r="N19" s="521">
        <f t="shared" si="3"/>
        <v>203598</v>
      </c>
    </row>
    <row r="20" spans="1:18">
      <c r="B20" s="534" t="s">
        <v>948</v>
      </c>
      <c r="C20" s="535">
        <f t="shared" si="5"/>
        <v>46</v>
      </c>
      <c r="D20" s="523">
        <f t="shared" si="5"/>
        <v>6922759</v>
      </c>
      <c r="E20" s="521">
        <f t="shared" si="1"/>
        <v>150494.76086956522</v>
      </c>
      <c r="F20" s="522">
        <v>44</v>
      </c>
      <c r="G20" s="523">
        <v>6520122</v>
      </c>
      <c r="H20" s="521">
        <f t="shared" si="2"/>
        <v>148184.59090909091</v>
      </c>
      <c r="I20" s="522">
        <v>1</v>
      </c>
      <c r="J20" s="523">
        <v>147989</v>
      </c>
      <c r="K20" s="524">
        <f t="shared" si="4"/>
        <v>147989</v>
      </c>
      <c r="L20" s="522">
        <v>1</v>
      </c>
      <c r="M20" s="523">
        <v>254648</v>
      </c>
      <c r="N20" s="521">
        <f t="shared" si="3"/>
        <v>254648</v>
      </c>
    </row>
    <row r="21" spans="1:18">
      <c r="B21" s="536" t="s">
        <v>21</v>
      </c>
      <c r="C21" s="537">
        <f>SUM(C9:C20)</f>
        <v>550</v>
      </c>
      <c r="D21" s="526">
        <f>SUM(D9:D20)</f>
        <v>68010063</v>
      </c>
      <c r="E21" s="527">
        <f t="shared" si="1"/>
        <v>123654.66</v>
      </c>
      <c r="F21" s="525">
        <f>SUM(F9:F20)</f>
        <v>531</v>
      </c>
      <c r="G21" s="526">
        <f>SUM(G9:G20)</f>
        <v>64519426</v>
      </c>
      <c r="H21" s="527">
        <f t="shared" si="2"/>
        <v>121505.51035781544</v>
      </c>
      <c r="I21" s="525">
        <f>SUM(I9:I20)</f>
        <v>7</v>
      </c>
      <c r="J21" s="525">
        <f>SUM(J9:J20)</f>
        <v>832221</v>
      </c>
      <c r="K21" s="528">
        <f t="shared" si="4"/>
        <v>118888.71428571429</v>
      </c>
      <c r="L21" s="525">
        <f>SUM(L9:L20)</f>
        <v>12</v>
      </c>
      <c r="M21" s="526">
        <f>SUM(M9:M20)</f>
        <v>2658416</v>
      </c>
      <c r="N21" s="527">
        <f t="shared" si="3"/>
        <v>221534.66666666666</v>
      </c>
    </row>
    <row r="22" spans="1:18" ht="15.75" thickBot="1">
      <c r="B22" s="538" t="s">
        <v>104</v>
      </c>
      <c r="C22" s="539">
        <f>C21/12</f>
        <v>45.833333333333336</v>
      </c>
      <c r="D22" s="530">
        <f>D21/12</f>
        <v>5667505.25</v>
      </c>
      <c r="E22" s="531">
        <f t="shared" si="1"/>
        <v>123654.65999999999</v>
      </c>
      <c r="F22" s="529">
        <f>F21/12</f>
        <v>44.25</v>
      </c>
      <c r="G22" s="530">
        <f>G21/12</f>
        <v>5376618.833333333</v>
      </c>
      <c r="H22" s="531">
        <f t="shared" si="2"/>
        <v>121505.51035781544</v>
      </c>
      <c r="I22" s="529">
        <f>I21/12</f>
        <v>0.58333333333333337</v>
      </c>
      <c r="J22" s="530">
        <f>J21/12</f>
        <v>69351.75</v>
      </c>
      <c r="K22" s="531">
        <f t="shared" si="4"/>
        <v>118888.71428571428</v>
      </c>
      <c r="L22" s="529">
        <f>L21/12</f>
        <v>1</v>
      </c>
      <c r="M22" s="530">
        <f>M21/12</f>
        <v>221534.66666666666</v>
      </c>
      <c r="N22" s="531">
        <f t="shared" si="3"/>
        <v>221534.66666666666</v>
      </c>
    </row>
    <row r="23" spans="1:18">
      <c r="B23" s="879" t="s">
        <v>1137</v>
      </c>
      <c r="C23" s="1272" t="s">
        <v>1138</v>
      </c>
      <c r="D23" s="1272"/>
      <c r="E23" s="1272"/>
      <c r="F23" s="1272"/>
      <c r="G23" s="1272"/>
      <c r="H23" s="1272"/>
      <c r="I23" s="1272"/>
      <c r="J23" s="1272"/>
      <c r="K23" s="1272"/>
      <c r="L23" s="1272"/>
      <c r="M23" s="1272"/>
      <c r="N23" s="1272"/>
    </row>
    <row r="24" spans="1:18">
      <c r="B24" s="880"/>
      <c r="C24" s="1273"/>
      <c r="D24" s="1273"/>
      <c r="E24" s="1273"/>
      <c r="F24" s="1273"/>
      <c r="G24" s="1273"/>
      <c r="H24" s="1273"/>
      <c r="I24" s="1273"/>
      <c r="J24" s="1273"/>
      <c r="K24" s="1273"/>
      <c r="L24" s="1273"/>
      <c r="M24" s="1273"/>
      <c r="N24" s="1273"/>
    </row>
    <row r="25" spans="1:18">
      <c r="B25" s="881" t="s">
        <v>945</v>
      </c>
      <c r="C25" s="881"/>
      <c r="D25" s="881"/>
      <c r="E25" s="53"/>
      <c r="F25" s="53"/>
      <c r="G25" s="53"/>
      <c r="H25" s="53"/>
      <c r="I25" s="53"/>
      <c r="J25" s="53"/>
      <c r="K25" s="53"/>
      <c r="L25" s="53"/>
      <c r="M25" s="53"/>
      <c r="N25" s="53"/>
    </row>
    <row r="28" spans="1:18">
      <c r="B28" s="1245" t="s">
        <v>949</v>
      </c>
      <c r="C28" s="1245"/>
      <c r="D28" s="1245"/>
      <c r="E28" s="1245"/>
      <c r="F28" s="1245"/>
      <c r="G28" s="1245"/>
      <c r="H28" s="1245"/>
      <c r="I28" s="1245"/>
      <c r="J28" s="1245"/>
      <c r="K28" s="1245"/>
      <c r="L28" s="1245"/>
      <c r="M28" s="1245"/>
      <c r="N28" s="1245"/>
    </row>
    <row r="29" spans="1:18" ht="15.75" thickBot="1">
      <c r="B29" s="852"/>
      <c r="C29" s="852"/>
      <c r="D29" s="852"/>
      <c r="E29" s="852"/>
      <c r="F29" s="852"/>
      <c r="G29" s="853"/>
      <c r="H29" s="853"/>
      <c r="I29" s="853"/>
      <c r="J29" s="853"/>
      <c r="K29" s="853"/>
      <c r="L29" s="853"/>
      <c r="N29" s="851" t="s">
        <v>44</v>
      </c>
    </row>
    <row r="30" spans="1:18" ht="15" customHeight="1">
      <c r="B30" s="1261" t="s">
        <v>1140</v>
      </c>
      <c r="C30" s="1264" t="s">
        <v>21</v>
      </c>
      <c r="D30" s="1265"/>
      <c r="E30" s="1266"/>
      <c r="F30" s="1269" t="s">
        <v>193</v>
      </c>
      <c r="G30" s="1270"/>
      <c r="H30" s="1271"/>
      <c r="I30" s="1269" t="s">
        <v>90</v>
      </c>
      <c r="J30" s="1270"/>
      <c r="K30" s="1271"/>
      <c r="L30" s="1269" t="s">
        <v>91</v>
      </c>
      <c r="M30" s="1270"/>
      <c r="N30" s="1271"/>
    </row>
    <row r="31" spans="1:18" ht="12.75" customHeight="1">
      <c r="B31" s="1262"/>
      <c r="C31" s="1267" t="s">
        <v>47</v>
      </c>
      <c r="D31" s="1253" t="s">
        <v>192</v>
      </c>
      <c r="E31" s="1249" t="s">
        <v>248</v>
      </c>
      <c r="F31" s="1267" t="s">
        <v>47</v>
      </c>
      <c r="G31" s="1253" t="s">
        <v>192</v>
      </c>
      <c r="H31" s="1249" t="s">
        <v>248</v>
      </c>
      <c r="I31" s="1267" t="s">
        <v>47</v>
      </c>
      <c r="J31" s="1253" t="s">
        <v>192</v>
      </c>
      <c r="K31" s="1249" t="s">
        <v>248</v>
      </c>
      <c r="L31" s="1267" t="s">
        <v>47</v>
      </c>
      <c r="M31" s="1253" t="s">
        <v>192</v>
      </c>
      <c r="N31" s="1249" t="s">
        <v>248</v>
      </c>
      <c r="R31" s="854"/>
    </row>
    <row r="32" spans="1:18" ht="21.75" customHeight="1" thickBot="1">
      <c r="A32" s="855"/>
      <c r="B32" s="1263"/>
      <c r="C32" s="1268"/>
      <c r="D32" s="1254"/>
      <c r="E32" s="1250"/>
      <c r="F32" s="1268"/>
      <c r="G32" s="1254"/>
      <c r="H32" s="1250"/>
      <c r="I32" s="1268"/>
      <c r="J32" s="1254"/>
      <c r="K32" s="1250"/>
      <c r="L32" s="1268"/>
      <c r="M32" s="1254"/>
      <c r="N32" s="1250"/>
    </row>
    <row r="33" spans="1:21" ht="14.25" customHeight="1">
      <c r="A33" s="855"/>
      <c r="B33" s="856" t="s">
        <v>92</v>
      </c>
      <c r="C33" s="519">
        <f>F33+I33+L33</f>
        <v>46</v>
      </c>
      <c r="D33" s="520">
        <f>G33+J33+M33</f>
        <v>6514370</v>
      </c>
      <c r="E33" s="857">
        <f>D33/C33</f>
        <v>141616.73913043478</v>
      </c>
      <c r="F33" s="519">
        <v>45</v>
      </c>
      <c r="G33" s="520">
        <v>6269559</v>
      </c>
      <c r="H33" s="521">
        <f>G33/F33</f>
        <v>139323.53333333333</v>
      </c>
      <c r="I33" s="519"/>
      <c r="J33" s="520"/>
      <c r="K33" s="521"/>
      <c r="L33" s="519">
        <v>1</v>
      </c>
      <c r="M33" s="520">
        <v>244811</v>
      </c>
      <c r="N33" s="521">
        <f>M33/L33</f>
        <v>244811</v>
      </c>
      <c r="O33" s="858"/>
      <c r="P33" s="858"/>
      <c r="R33" s="858"/>
    </row>
    <row r="34" spans="1:21" ht="14.25" customHeight="1">
      <c r="A34" s="855"/>
      <c r="B34" s="859" t="s">
        <v>93</v>
      </c>
      <c r="C34" s="519">
        <f t="shared" ref="C34:C44" si="6">F34+I34+L34</f>
        <v>46</v>
      </c>
      <c r="D34" s="520">
        <f t="shared" ref="D34:D44" si="7">G34+J34+M34</f>
        <v>5973747</v>
      </c>
      <c r="E34" s="857">
        <f t="shared" ref="E34:E46" si="8">D34/C34</f>
        <v>129864.06521739131</v>
      </c>
      <c r="F34" s="522">
        <v>45</v>
      </c>
      <c r="G34" s="523">
        <v>5750350</v>
      </c>
      <c r="H34" s="521">
        <f t="shared" ref="H34:H46" si="9">G34/F34</f>
        <v>127785.55555555556</v>
      </c>
      <c r="I34" s="522"/>
      <c r="J34" s="523"/>
      <c r="K34" s="524"/>
      <c r="L34" s="522">
        <v>1</v>
      </c>
      <c r="M34" s="523">
        <v>223397</v>
      </c>
      <c r="N34" s="521">
        <f t="shared" ref="N34:N46" si="10">M34/L34</f>
        <v>223397</v>
      </c>
      <c r="O34" s="858"/>
      <c r="P34" s="858"/>
      <c r="R34" s="858"/>
    </row>
    <row r="35" spans="1:21" ht="14.25" customHeight="1">
      <c r="A35" s="855"/>
      <c r="B35" s="859" t="s">
        <v>94</v>
      </c>
      <c r="C35" s="519">
        <f t="shared" si="6"/>
        <v>46</v>
      </c>
      <c r="D35" s="520">
        <f t="shared" si="7"/>
        <v>6514370</v>
      </c>
      <c r="E35" s="857">
        <f t="shared" si="8"/>
        <v>141616.73913043478</v>
      </c>
      <c r="F35" s="522">
        <v>45</v>
      </c>
      <c r="G35" s="523">
        <v>6269559</v>
      </c>
      <c r="H35" s="521">
        <f t="shared" si="9"/>
        <v>139323.53333333333</v>
      </c>
      <c r="I35" s="522"/>
      <c r="J35" s="523"/>
      <c r="K35" s="524"/>
      <c r="L35" s="522">
        <v>1</v>
      </c>
      <c r="M35" s="523">
        <v>244811</v>
      </c>
      <c r="N35" s="521">
        <f t="shared" si="10"/>
        <v>244811</v>
      </c>
      <c r="O35" s="858"/>
      <c r="P35" s="858"/>
      <c r="R35" s="858"/>
      <c r="S35" s="858"/>
      <c r="T35" s="858"/>
      <c r="U35" s="858"/>
    </row>
    <row r="36" spans="1:21" ht="14.25" customHeight="1">
      <c r="A36" s="855"/>
      <c r="B36" s="859" t="s">
        <v>95</v>
      </c>
      <c r="C36" s="519">
        <f t="shared" si="6"/>
        <v>46</v>
      </c>
      <c r="D36" s="520">
        <f t="shared" si="7"/>
        <v>6465477</v>
      </c>
      <c r="E36" s="857">
        <f t="shared" si="8"/>
        <v>140553.84782608695</v>
      </c>
      <c r="F36" s="522">
        <v>44</v>
      </c>
      <c r="G36" s="523">
        <v>6088496</v>
      </c>
      <c r="H36" s="521">
        <f t="shared" si="9"/>
        <v>138374.90909090909</v>
      </c>
      <c r="I36" s="522">
        <v>1</v>
      </c>
      <c r="J36" s="523">
        <v>132170</v>
      </c>
      <c r="K36" s="524">
        <f>J36/I36</f>
        <v>132170</v>
      </c>
      <c r="L36" s="522">
        <v>1</v>
      </c>
      <c r="M36" s="523">
        <v>244811</v>
      </c>
      <c r="N36" s="521">
        <f t="shared" si="10"/>
        <v>244811</v>
      </c>
      <c r="O36" s="858"/>
      <c r="P36" s="858"/>
      <c r="R36" s="858"/>
    </row>
    <row r="37" spans="1:21" ht="14.25" customHeight="1">
      <c r="A37" s="855"/>
      <c r="B37" s="859" t="s">
        <v>96</v>
      </c>
      <c r="C37" s="519">
        <f t="shared" si="6"/>
        <v>46</v>
      </c>
      <c r="D37" s="520">
        <f t="shared" si="7"/>
        <v>6197420</v>
      </c>
      <c r="E37" s="857">
        <f t="shared" si="8"/>
        <v>134726.52173913043</v>
      </c>
      <c r="F37" s="522">
        <v>44</v>
      </c>
      <c r="G37" s="523">
        <v>5836730</v>
      </c>
      <c r="H37" s="521">
        <f t="shared" si="9"/>
        <v>132652.95454545456</v>
      </c>
      <c r="I37" s="522">
        <v>1</v>
      </c>
      <c r="J37" s="523">
        <v>126586</v>
      </c>
      <c r="K37" s="524">
        <f>J37/I37</f>
        <v>126586</v>
      </c>
      <c r="L37" s="522">
        <v>1</v>
      </c>
      <c r="M37" s="523">
        <v>234104</v>
      </c>
      <c r="N37" s="521">
        <f t="shared" si="10"/>
        <v>234104</v>
      </c>
      <c r="O37" s="858"/>
      <c r="P37" s="858"/>
      <c r="R37" s="858"/>
    </row>
    <row r="38" spans="1:21" ht="14.25" customHeight="1">
      <c r="A38" s="855"/>
      <c r="B38" s="859" t="s">
        <v>97</v>
      </c>
      <c r="C38" s="519">
        <f t="shared" si="6"/>
        <v>46</v>
      </c>
      <c r="D38" s="520">
        <f t="shared" si="7"/>
        <v>6465477</v>
      </c>
      <c r="E38" s="857">
        <f t="shared" si="8"/>
        <v>140553.84782608695</v>
      </c>
      <c r="F38" s="522">
        <v>44</v>
      </c>
      <c r="G38" s="523">
        <v>6088496</v>
      </c>
      <c r="H38" s="521">
        <f t="shared" si="9"/>
        <v>138374.90909090909</v>
      </c>
      <c r="I38" s="522">
        <v>1</v>
      </c>
      <c r="J38" s="523">
        <v>132170</v>
      </c>
      <c r="K38" s="524">
        <f t="shared" ref="K38:K44" si="11">J38/I38</f>
        <v>132170</v>
      </c>
      <c r="L38" s="522">
        <v>1</v>
      </c>
      <c r="M38" s="523">
        <v>244811</v>
      </c>
      <c r="N38" s="521">
        <f t="shared" si="10"/>
        <v>244811</v>
      </c>
      <c r="O38" s="858"/>
      <c r="P38" s="858"/>
      <c r="R38" s="858"/>
      <c r="S38" s="858"/>
      <c r="T38" s="858"/>
      <c r="U38" s="858"/>
    </row>
    <row r="39" spans="1:21" ht="14.25" customHeight="1">
      <c r="A39" s="855"/>
      <c r="B39" s="859" t="s">
        <v>98</v>
      </c>
      <c r="C39" s="519">
        <f t="shared" si="6"/>
        <v>46</v>
      </c>
      <c r="D39" s="520">
        <f t="shared" si="7"/>
        <v>6733534</v>
      </c>
      <c r="E39" s="857">
        <f t="shared" si="8"/>
        <v>146381.17391304349</v>
      </c>
      <c r="F39" s="522">
        <v>44</v>
      </c>
      <c r="G39" s="523">
        <v>6340261</v>
      </c>
      <c r="H39" s="521">
        <f t="shared" si="9"/>
        <v>144096.84090909091</v>
      </c>
      <c r="I39" s="522">
        <v>1</v>
      </c>
      <c r="J39" s="523">
        <v>137755</v>
      </c>
      <c r="K39" s="524">
        <f t="shared" si="11"/>
        <v>137755</v>
      </c>
      <c r="L39" s="522">
        <v>1</v>
      </c>
      <c r="M39" s="523">
        <v>255518</v>
      </c>
      <c r="N39" s="521">
        <f t="shared" si="10"/>
        <v>255518</v>
      </c>
      <c r="O39" s="858"/>
      <c r="P39" s="858"/>
      <c r="R39" s="858"/>
    </row>
    <row r="40" spans="1:21" ht="14.25" customHeight="1">
      <c r="A40" s="855"/>
      <c r="B40" s="859" t="s">
        <v>99</v>
      </c>
      <c r="C40" s="519">
        <f t="shared" si="6"/>
        <v>46</v>
      </c>
      <c r="D40" s="520">
        <f t="shared" si="7"/>
        <v>6197420</v>
      </c>
      <c r="E40" s="857">
        <f t="shared" si="8"/>
        <v>134726.52173913043</v>
      </c>
      <c r="F40" s="522">
        <v>44</v>
      </c>
      <c r="G40" s="523">
        <v>5836730</v>
      </c>
      <c r="H40" s="521">
        <f t="shared" si="9"/>
        <v>132652.95454545456</v>
      </c>
      <c r="I40" s="522">
        <v>1</v>
      </c>
      <c r="J40" s="523">
        <v>126586</v>
      </c>
      <c r="K40" s="524">
        <f t="shared" si="11"/>
        <v>126586</v>
      </c>
      <c r="L40" s="522">
        <v>1</v>
      </c>
      <c r="M40" s="523">
        <v>234104</v>
      </c>
      <c r="N40" s="521">
        <f t="shared" si="10"/>
        <v>234104</v>
      </c>
      <c r="O40" s="858"/>
      <c r="P40" s="858"/>
      <c r="R40" s="858"/>
    </row>
    <row r="41" spans="1:21" ht="14.25" customHeight="1">
      <c r="A41" s="855"/>
      <c r="B41" s="859" t="s">
        <v>100</v>
      </c>
      <c r="C41" s="519">
        <f t="shared" si="6"/>
        <v>46</v>
      </c>
      <c r="D41" s="520">
        <f t="shared" si="7"/>
        <v>6465477</v>
      </c>
      <c r="E41" s="857">
        <f t="shared" si="8"/>
        <v>140553.84782608695</v>
      </c>
      <c r="F41" s="522">
        <v>44</v>
      </c>
      <c r="G41" s="523">
        <v>6088496</v>
      </c>
      <c r="H41" s="521">
        <f t="shared" si="9"/>
        <v>138374.90909090909</v>
      </c>
      <c r="I41" s="522">
        <v>1</v>
      </c>
      <c r="J41" s="523">
        <v>132170</v>
      </c>
      <c r="K41" s="524">
        <f t="shared" si="11"/>
        <v>132170</v>
      </c>
      <c r="L41" s="522">
        <v>1</v>
      </c>
      <c r="M41" s="523">
        <v>244811</v>
      </c>
      <c r="N41" s="521">
        <f t="shared" si="10"/>
        <v>244811</v>
      </c>
      <c r="O41" s="858"/>
      <c r="P41" s="858"/>
      <c r="R41" s="858"/>
      <c r="S41" s="858"/>
      <c r="T41" s="858"/>
      <c r="U41" s="858"/>
    </row>
    <row r="42" spans="1:21" ht="14.25" customHeight="1">
      <c r="A42" s="855"/>
      <c r="B42" s="859" t="s">
        <v>101</v>
      </c>
      <c r="C42" s="519">
        <f t="shared" si="6"/>
        <v>47</v>
      </c>
      <c r="D42" s="520">
        <f t="shared" si="7"/>
        <v>6589179</v>
      </c>
      <c r="E42" s="857">
        <f t="shared" si="8"/>
        <v>140195.29787234042</v>
      </c>
      <c r="F42" s="522">
        <v>44</v>
      </c>
      <c r="G42" s="523">
        <v>6088496</v>
      </c>
      <c r="H42" s="521">
        <f t="shared" si="9"/>
        <v>138374.90909090909</v>
      </c>
      <c r="I42" s="522">
        <v>2</v>
      </c>
      <c r="J42" s="523">
        <v>255872</v>
      </c>
      <c r="K42" s="524">
        <f t="shared" si="11"/>
        <v>127936</v>
      </c>
      <c r="L42" s="522">
        <v>1</v>
      </c>
      <c r="M42" s="523">
        <v>244811</v>
      </c>
      <c r="N42" s="521">
        <f t="shared" si="10"/>
        <v>244811</v>
      </c>
      <c r="O42" s="858"/>
      <c r="P42" s="858"/>
      <c r="R42" s="858"/>
    </row>
    <row r="43" spans="1:21" ht="14.25" customHeight="1">
      <c r="A43" s="855"/>
      <c r="B43" s="859" t="s">
        <v>102</v>
      </c>
      <c r="C43" s="519">
        <f t="shared" si="6"/>
        <v>47</v>
      </c>
      <c r="D43" s="520">
        <f t="shared" si="7"/>
        <v>6315929</v>
      </c>
      <c r="E43" s="857">
        <f t="shared" si="8"/>
        <v>134381.46808510637</v>
      </c>
      <c r="F43" s="522">
        <v>44</v>
      </c>
      <c r="G43" s="523">
        <v>5836730</v>
      </c>
      <c r="H43" s="521">
        <f t="shared" si="9"/>
        <v>132652.95454545456</v>
      </c>
      <c r="I43" s="522">
        <v>2</v>
      </c>
      <c r="J43" s="523">
        <v>245095</v>
      </c>
      <c r="K43" s="524">
        <f t="shared" si="11"/>
        <v>122547.5</v>
      </c>
      <c r="L43" s="522">
        <v>1</v>
      </c>
      <c r="M43" s="523">
        <v>234104</v>
      </c>
      <c r="N43" s="521">
        <f t="shared" si="10"/>
        <v>234104</v>
      </c>
      <c r="O43" s="858"/>
      <c r="P43" s="858"/>
      <c r="R43" s="858"/>
    </row>
    <row r="44" spans="1:21" ht="14.25" customHeight="1">
      <c r="A44" s="855"/>
      <c r="B44" s="859" t="s">
        <v>103</v>
      </c>
      <c r="C44" s="519">
        <f t="shared" si="6"/>
        <v>47</v>
      </c>
      <c r="D44" s="520">
        <f t="shared" si="7"/>
        <v>6862428</v>
      </c>
      <c r="E44" s="857">
        <f t="shared" si="8"/>
        <v>146009.10638297873</v>
      </c>
      <c r="F44" s="522">
        <v>44</v>
      </c>
      <c r="G44" s="523">
        <v>6340261</v>
      </c>
      <c r="H44" s="521">
        <f t="shared" si="9"/>
        <v>144096.84090909091</v>
      </c>
      <c r="I44" s="522">
        <v>2</v>
      </c>
      <c r="J44" s="523">
        <v>266649</v>
      </c>
      <c r="K44" s="524">
        <f t="shared" si="11"/>
        <v>133324.5</v>
      </c>
      <c r="L44" s="522">
        <v>1</v>
      </c>
      <c r="M44" s="523">
        <v>255518</v>
      </c>
      <c r="N44" s="521">
        <f t="shared" si="10"/>
        <v>255518</v>
      </c>
      <c r="O44" s="858"/>
      <c r="P44" s="858"/>
      <c r="R44" s="858"/>
    </row>
    <row r="45" spans="1:21" s="864" customFormat="1" ht="14.25" customHeight="1">
      <c r="A45" s="860"/>
      <c r="B45" s="861" t="s">
        <v>21</v>
      </c>
      <c r="C45" s="525">
        <f>SUM(C33:C44)</f>
        <v>555</v>
      </c>
      <c r="D45" s="526">
        <f>G45+J45+M45</f>
        <v>77294828</v>
      </c>
      <c r="E45" s="862">
        <f t="shared" si="8"/>
        <v>139269.96036036036</v>
      </c>
      <c r="F45" s="525">
        <f>SUM(F33:F44)</f>
        <v>531</v>
      </c>
      <c r="G45" s="526">
        <f>SUM(G33:G44)</f>
        <v>72834164</v>
      </c>
      <c r="H45" s="527">
        <f t="shared" si="9"/>
        <v>137164.15065913371</v>
      </c>
      <c r="I45" s="525">
        <f>SUM(I35:I44)</f>
        <v>12</v>
      </c>
      <c r="J45" s="526">
        <f>SUM(J35:J44)</f>
        <v>1555053</v>
      </c>
      <c r="K45" s="528">
        <f>J45/I45</f>
        <v>129587.75</v>
      </c>
      <c r="L45" s="525">
        <f>SUM(L33:L44)</f>
        <v>12</v>
      </c>
      <c r="M45" s="526">
        <f>SUM(M33:M44)</f>
        <v>2905611</v>
      </c>
      <c r="N45" s="527">
        <f t="shared" si="10"/>
        <v>242134.25</v>
      </c>
      <c r="O45" s="863"/>
      <c r="P45" s="863"/>
      <c r="Q45" s="863"/>
      <c r="R45" s="863"/>
      <c r="S45" s="863"/>
      <c r="T45" s="863"/>
      <c r="U45" s="863"/>
    </row>
    <row r="46" spans="1:21" s="864" customFormat="1" ht="14.25" customHeight="1" thickBot="1">
      <c r="A46" s="860"/>
      <c r="B46" s="865" t="s">
        <v>104</v>
      </c>
      <c r="C46" s="529">
        <f>C45/12</f>
        <v>46.25</v>
      </c>
      <c r="D46" s="530">
        <f>D45/12</f>
        <v>6441235.666666667</v>
      </c>
      <c r="E46" s="866">
        <f t="shared" si="8"/>
        <v>139269.96036036036</v>
      </c>
      <c r="F46" s="529">
        <f>F45/12</f>
        <v>44.25</v>
      </c>
      <c r="G46" s="530">
        <f>G45/12</f>
        <v>6069513.666666667</v>
      </c>
      <c r="H46" s="531">
        <f t="shared" si="9"/>
        <v>137164.15065913371</v>
      </c>
      <c r="I46" s="529">
        <f>I45/9</f>
        <v>1.3333333333333333</v>
      </c>
      <c r="J46" s="530">
        <f>J45/9</f>
        <v>172783.66666666666</v>
      </c>
      <c r="K46" s="528">
        <f>J46/1</f>
        <v>172783.66666666666</v>
      </c>
      <c r="L46" s="529">
        <v>1</v>
      </c>
      <c r="M46" s="530">
        <f>M45/12</f>
        <v>242134.25</v>
      </c>
      <c r="N46" s="531">
        <f t="shared" si="10"/>
        <v>242134.25</v>
      </c>
    </row>
    <row r="47" spans="1:21">
      <c r="B47" s="1274" t="s">
        <v>1139</v>
      </c>
      <c r="C47" s="1274"/>
      <c r="D47" s="1274"/>
      <c r="E47" s="1274"/>
      <c r="F47" s="1274"/>
      <c r="G47" s="1274"/>
      <c r="H47" s="1274"/>
      <c r="I47" s="1274"/>
      <c r="J47" s="1274"/>
      <c r="K47" s="1274"/>
      <c r="L47" s="1274"/>
      <c r="M47" s="1274"/>
    </row>
    <row r="51" spans="2:18">
      <c r="B51" s="1245" t="s">
        <v>1141</v>
      </c>
      <c r="C51" s="1245"/>
      <c r="D51" s="1245"/>
      <c r="E51" s="1245"/>
      <c r="F51" s="1245"/>
      <c r="G51" s="1245"/>
      <c r="H51" s="1245"/>
      <c r="I51" s="1245"/>
      <c r="J51" s="1245"/>
      <c r="K51" s="1245"/>
      <c r="L51" s="1245"/>
      <c r="M51" s="1245"/>
      <c r="N51" s="1245"/>
    </row>
    <row r="52" spans="2:18" ht="15.75" thickBot="1">
      <c r="B52" s="867"/>
      <c r="C52" s="867"/>
      <c r="D52" s="867"/>
      <c r="E52" s="867"/>
      <c r="F52" s="867"/>
      <c r="G52" s="868"/>
      <c r="H52" s="868"/>
      <c r="I52" s="868"/>
      <c r="J52" s="868"/>
      <c r="K52" s="868"/>
      <c r="L52" s="868"/>
      <c r="M52" s="869"/>
      <c r="N52" s="870" t="s">
        <v>44</v>
      </c>
    </row>
    <row r="53" spans="2:18" ht="15" customHeight="1">
      <c r="B53" s="1276" t="s">
        <v>1140</v>
      </c>
      <c r="C53" s="1264" t="s">
        <v>21</v>
      </c>
      <c r="D53" s="1265"/>
      <c r="E53" s="1266"/>
      <c r="F53" s="1269" t="s">
        <v>193</v>
      </c>
      <c r="G53" s="1270"/>
      <c r="H53" s="1271"/>
      <c r="I53" s="1269" t="s">
        <v>90</v>
      </c>
      <c r="J53" s="1270"/>
      <c r="K53" s="1271"/>
      <c r="L53" s="1269" t="s">
        <v>91</v>
      </c>
      <c r="M53" s="1270"/>
      <c r="N53" s="1271"/>
    </row>
    <row r="54" spans="2:18" ht="12.75" customHeight="1">
      <c r="B54" s="1277"/>
      <c r="C54" s="1267" t="s">
        <v>47</v>
      </c>
      <c r="D54" s="1253" t="s">
        <v>192</v>
      </c>
      <c r="E54" s="1249" t="s">
        <v>248</v>
      </c>
      <c r="F54" s="1267" t="s">
        <v>47</v>
      </c>
      <c r="G54" s="1253" t="s">
        <v>192</v>
      </c>
      <c r="H54" s="1249" t="s">
        <v>248</v>
      </c>
      <c r="I54" s="1267" t="s">
        <v>47</v>
      </c>
      <c r="J54" s="1253" t="s">
        <v>192</v>
      </c>
      <c r="K54" s="1249" t="s">
        <v>248</v>
      </c>
      <c r="L54" s="1267" t="s">
        <v>47</v>
      </c>
      <c r="M54" s="1253" t="s">
        <v>192</v>
      </c>
      <c r="N54" s="1249" t="s">
        <v>248</v>
      </c>
    </row>
    <row r="55" spans="2:18" ht="13.15" customHeight="1" thickBot="1">
      <c r="B55" s="1278"/>
      <c r="C55" s="1268"/>
      <c r="D55" s="1254"/>
      <c r="E55" s="1250"/>
      <c r="F55" s="1268"/>
      <c r="G55" s="1254"/>
      <c r="H55" s="1250"/>
      <c r="I55" s="1268"/>
      <c r="J55" s="1254"/>
      <c r="K55" s="1250"/>
      <c r="L55" s="1268"/>
      <c r="M55" s="1254"/>
      <c r="N55" s="1250"/>
      <c r="R55" s="854"/>
    </row>
    <row r="56" spans="2:18">
      <c r="B56" s="871" t="s">
        <v>92</v>
      </c>
      <c r="C56" s="872">
        <f>F56+I56+L56</f>
        <v>46</v>
      </c>
      <c r="D56" s="873">
        <f>G56+J56+M56</f>
        <v>7501296.1885000002</v>
      </c>
      <c r="E56" s="874">
        <f>D56/C56</f>
        <v>163071.65627173914</v>
      </c>
      <c r="F56" s="872">
        <f>F33</f>
        <v>45</v>
      </c>
      <c r="G56" s="873">
        <f>G33*1.1515</f>
        <v>7219397.1885000002</v>
      </c>
      <c r="H56" s="875">
        <f>G56/F56</f>
        <v>160431.04863333332</v>
      </c>
      <c r="I56" s="872"/>
      <c r="J56" s="873"/>
      <c r="K56" s="875"/>
      <c r="L56" s="872">
        <f>L33</f>
        <v>1</v>
      </c>
      <c r="M56" s="873">
        <v>281899</v>
      </c>
      <c r="N56" s="875">
        <f>M56/L56</f>
        <v>281899</v>
      </c>
    </row>
    <row r="57" spans="2:18">
      <c r="B57" s="861" t="s">
        <v>93</v>
      </c>
      <c r="C57" s="872">
        <f t="shared" ref="C57:D67" si="12">F57+I57+L57</f>
        <v>46</v>
      </c>
      <c r="D57" s="873">
        <f t="shared" si="12"/>
        <v>6878769.0249999994</v>
      </c>
      <c r="E57" s="874">
        <f t="shared" ref="E57:E69" si="13">D57/C57</f>
        <v>149538.45706521737</v>
      </c>
      <c r="F57" s="872">
        <f t="shared" ref="F57:F67" si="14">F34</f>
        <v>45</v>
      </c>
      <c r="G57" s="873">
        <f t="shared" ref="G57:G66" si="15">G34*1.1515</f>
        <v>6621528.0249999994</v>
      </c>
      <c r="H57" s="875">
        <f t="shared" ref="H57:H69" si="16">G57/F57</f>
        <v>147145.06722222222</v>
      </c>
      <c r="I57" s="872"/>
      <c r="J57" s="873"/>
      <c r="K57" s="876"/>
      <c r="L57" s="872">
        <f t="shared" ref="L57:L67" si="17">L34</f>
        <v>1</v>
      </c>
      <c r="M57" s="873">
        <v>257241</v>
      </c>
      <c r="N57" s="875">
        <f t="shared" ref="N57:N69" si="18">M57/L57</f>
        <v>257241</v>
      </c>
    </row>
    <row r="58" spans="2:18">
      <c r="B58" s="861" t="s">
        <v>94</v>
      </c>
      <c r="C58" s="872">
        <f t="shared" si="12"/>
        <v>46</v>
      </c>
      <c r="D58" s="873">
        <f t="shared" si="12"/>
        <v>7501296.1885000002</v>
      </c>
      <c r="E58" s="874">
        <f t="shared" si="13"/>
        <v>163071.65627173914</v>
      </c>
      <c r="F58" s="872">
        <f t="shared" si="14"/>
        <v>45</v>
      </c>
      <c r="G58" s="873">
        <f t="shared" si="15"/>
        <v>7219397.1885000002</v>
      </c>
      <c r="H58" s="875">
        <f t="shared" si="16"/>
        <v>160431.04863333332</v>
      </c>
      <c r="I58" s="872"/>
      <c r="J58" s="873"/>
      <c r="K58" s="876"/>
      <c r="L58" s="872">
        <f t="shared" si="17"/>
        <v>1</v>
      </c>
      <c r="M58" s="873">
        <v>281899</v>
      </c>
      <c r="N58" s="875">
        <f t="shared" si="18"/>
        <v>281899</v>
      </c>
    </row>
    <row r="59" spans="2:18">
      <c r="B59" s="861" t="s">
        <v>95</v>
      </c>
      <c r="C59" s="872">
        <f t="shared" si="12"/>
        <v>46</v>
      </c>
      <c r="D59" s="873">
        <f t="shared" si="12"/>
        <v>7444995.8989999993</v>
      </c>
      <c r="E59" s="874">
        <f t="shared" si="13"/>
        <v>161847.73693478259</v>
      </c>
      <c r="F59" s="872">
        <f t="shared" si="14"/>
        <v>44</v>
      </c>
      <c r="G59" s="873">
        <f t="shared" si="15"/>
        <v>7010903.1439999994</v>
      </c>
      <c r="H59" s="875">
        <f t="shared" si="16"/>
        <v>159338.70781818181</v>
      </c>
      <c r="I59" s="872">
        <v>1</v>
      </c>
      <c r="J59" s="873">
        <f>J36*1.1515</f>
        <v>152193.755</v>
      </c>
      <c r="K59" s="876"/>
      <c r="L59" s="872">
        <f t="shared" si="17"/>
        <v>1</v>
      </c>
      <c r="M59" s="873">
        <v>281899</v>
      </c>
      <c r="N59" s="875">
        <f t="shared" si="18"/>
        <v>281899</v>
      </c>
    </row>
    <row r="60" spans="2:18">
      <c r="B60" s="861" t="s">
        <v>96</v>
      </c>
      <c r="C60" s="872">
        <f t="shared" si="12"/>
        <v>46</v>
      </c>
      <c r="D60" s="873">
        <f t="shared" si="12"/>
        <v>7136328.3739999998</v>
      </c>
      <c r="E60" s="874">
        <f t="shared" si="13"/>
        <v>155137.57334782608</v>
      </c>
      <c r="F60" s="872">
        <f t="shared" si="14"/>
        <v>44</v>
      </c>
      <c r="G60" s="873">
        <f t="shared" si="15"/>
        <v>6720994.5949999997</v>
      </c>
      <c r="H60" s="875">
        <f t="shared" si="16"/>
        <v>152749.87715909092</v>
      </c>
      <c r="I60" s="872">
        <f t="shared" ref="I60:I67" si="19">I37</f>
        <v>1</v>
      </c>
      <c r="J60" s="873">
        <f t="shared" ref="J60:J67" si="20">J37*1.1515</f>
        <v>145763.77900000001</v>
      </c>
      <c r="K60" s="876">
        <f>J60/I60</f>
        <v>145763.77900000001</v>
      </c>
      <c r="L60" s="872">
        <f t="shared" si="17"/>
        <v>1</v>
      </c>
      <c r="M60" s="873">
        <v>269570</v>
      </c>
      <c r="N60" s="875">
        <f t="shared" si="18"/>
        <v>269570</v>
      </c>
      <c r="O60" s="858"/>
      <c r="P60" s="858"/>
      <c r="Q60" s="858"/>
    </row>
    <row r="61" spans="2:18">
      <c r="B61" s="861" t="s">
        <v>97</v>
      </c>
      <c r="C61" s="872">
        <f t="shared" si="12"/>
        <v>46</v>
      </c>
      <c r="D61" s="873">
        <f t="shared" si="12"/>
        <v>7444995.8989999993</v>
      </c>
      <c r="E61" s="874">
        <f t="shared" si="13"/>
        <v>161847.73693478259</v>
      </c>
      <c r="F61" s="872">
        <f t="shared" si="14"/>
        <v>44</v>
      </c>
      <c r="G61" s="873">
        <f t="shared" si="15"/>
        <v>7010903.1439999994</v>
      </c>
      <c r="H61" s="875">
        <f t="shared" si="16"/>
        <v>159338.70781818181</v>
      </c>
      <c r="I61" s="872">
        <f t="shared" si="19"/>
        <v>1</v>
      </c>
      <c r="J61" s="873">
        <f t="shared" si="20"/>
        <v>152193.755</v>
      </c>
      <c r="K61" s="876">
        <f t="shared" ref="K61:K67" si="21">J61/I61</f>
        <v>152193.755</v>
      </c>
      <c r="L61" s="872">
        <f t="shared" si="17"/>
        <v>1</v>
      </c>
      <c r="M61" s="873">
        <v>281899</v>
      </c>
      <c r="N61" s="875">
        <f t="shared" si="18"/>
        <v>281899</v>
      </c>
      <c r="O61" s="858"/>
      <c r="P61" s="858"/>
      <c r="Q61" s="858"/>
    </row>
    <row r="62" spans="2:18">
      <c r="B62" s="861" t="s">
        <v>98</v>
      </c>
      <c r="C62" s="872">
        <f t="shared" si="12"/>
        <v>46</v>
      </c>
      <c r="D62" s="873">
        <f t="shared" si="12"/>
        <v>7753663.8825000003</v>
      </c>
      <c r="E62" s="874">
        <f t="shared" si="13"/>
        <v>168557.91048913045</v>
      </c>
      <c r="F62" s="872">
        <f t="shared" si="14"/>
        <v>44</v>
      </c>
      <c r="G62" s="873">
        <v>7300810</v>
      </c>
      <c r="H62" s="875">
        <f t="shared" si="16"/>
        <v>165927.5</v>
      </c>
      <c r="I62" s="872">
        <f t="shared" si="19"/>
        <v>1</v>
      </c>
      <c r="J62" s="873">
        <f t="shared" si="20"/>
        <v>158624.88250000001</v>
      </c>
      <c r="K62" s="876">
        <f t="shared" si="21"/>
        <v>158624.88250000001</v>
      </c>
      <c r="L62" s="872">
        <f t="shared" si="17"/>
        <v>1</v>
      </c>
      <c r="M62" s="873">
        <v>294229</v>
      </c>
      <c r="N62" s="875">
        <f t="shared" si="18"/>
        <v>294229</v>
      </c>
      <c r="O62" s="858"/>
      <c r="P62" s="858"/>
      <c r="Q62" s="858"/>
    </row>
    <row r="63" spans="2:18">
      <c r="B63" s="861" t="s">
        <v>99</v>
      </c>
      <c r="C63" s="872">
        <f t="shared" si="12"/>
        <v>46</v>
      </c>
      <c r="D63" s="873">
        <f t="shared" si="12"/>
        <v>7136328.3739999998</v>
      </c>
      <c r="E63" s="874">
        <f t="shared" si="13"/>
        <v>155137.57334782608</v>
      </c>
      <c r="F63" s="872">
        <f t="shared" si="14"/>
        <v>44</v>
      </c>
      <c r="G63" s="873">
        <f t="shared" si="15"/>
        <v>6720994.5949999997</v>
      </c>
      <c r="H63" s="875">
        <f t="shared" si="16"/>
        <v>152749.87715909092</v>
      </c>
      <c r="I63" s="872">
        <f t="shared" si="19"/>
        <v>1</v>
      </c>
      <c r="J63" s="873">
        <f t="shared" si="20"/>
        <v>145763.77900000001</v>
      </c>
      <c r="K63" s="876">
        <f t="shared" si="21"/>
        <v>145763.77900000001</v>
      </c>
      <c r="L63" s="872">
        <f t="shared" si="17"/>
        <v>1</v>
      </c>
      <c r="M63" s="873">
        <v>269570</v>
      </c>
      <c r="N63" s="875">
        <f t="shared" si="18"/>
        <v>269570</v>
      </c>
      <c r="O63" s="858"/>
      <c r="P63" s="858"/>
      <c r="Q63" s="858"/>
    </row>
    <row r="64" spans="2:18">
      <c r="B64" s="861" t="s">
        <v>100</v>
      </c>
      <c r="C64" s="872">
        <f t="shared" si="12"/>
        <v>46</v>
      </c>
      <c r="D64" s="873">
        <f t="shared" si="12"/>
        <v>7444995.8989999993</v>
      </c>
      <c r="E64" s="874">
        <f t="shared" si="13"/>
        <v>161847.73693478259</v>
      </c>
      <c r="F64" s="872">
        <f t="shared" si="14"/>
        <v>44</v>
      </c>
      <c r="G64" s="873">
        <f t="shared" si="15"/>
        <v>7010903.1439999994</v>
      </c>
      <c r="H64" s="875">
        <f t="shared" si="16"/>
        <v>159338.70781818181</v>
      </c>
      <c r="I64" s="872">
        <f t="shared" si="19"/>
        <v>1</v>
      </c>
      <c r="J64" s="873">
        <f t="shared" si="20"/>
        <v>152193.755</v>
      </c>
      <c r="K64" s="876">
        <f t="shared" si="21"/>
        <v>152193.755</v>
      </c>
      <c r="L64" s="872">
        <f t="shared" si="17"/>
        <v>1</v>
      </c>
      <c r="M64" s="873">
        <v>281899</v>
      </c>
      <c r="N64" s="875">
        <f t="shared" si="18"/>
        <v>281899</v>
      </c>
    </row>
    <row r="65" spans="2:14">
      <c r="B65" s="861" t="s">
        <v>101</v>
      </c>
      <c r="C65" s="872">
        <f t="shared" si="12"/>
        <v>47</v>
      </c>
      <c r="D65" s="873">
        <f t="shared" si="12"/>
        <v>7587438.7519999994</v>
      </c>
      <c r="E65" s="874">
        <f t="shared" si="13"/>
        <v>161434.86706382976</v>
      </c>
      <c r="F65" s="872">
        <f t="shared" si="14"/>
        <v>44</v>
      </c>
      <c r="G65" s="873">
        <f t="shared" si="15"/>
        <v>7010903.1439999994</v>
      </c>
      <c r="H65" s="875">
        <f t="shared" si="16"/>
        <v>159338.70781818181</v>
      </c>
      <c r="I65" s="872">
        <f t="shared" si="19"/>
        <v>2</v>
      </c>
      <c r="J65" s="873">
        <f t="shared" si="20"/>
        <v>294636.60800000001</v>
      </c>
      <c r="K65" s="876">
        <f t="shared" si="21"/>
        <v>147318.304</v>
      </c>
      <c r="L65" s="872">
        <f t="shared" si="17"/>
        <v>1</v>
      </c>
      <c r="M65" s="873">
        <v>281899</v>
      </c>
      <c r="N65" s="875">
        <f t="shared" si="18"/>
        <v>281899</v>
      </c>
    </row>
    <row r="66" spans="2:14">
      <c r="B66" s="861" t="s">
        <v>102</v>
      </c>
      <c r="C66" s="872">
        <f t="shared" si="12"/>
        <v>47</v>
      </c>
      <c r="D66" s="873">
        <f t="shared" si="12"/>
        <v>7272791.4874999998</v>
      </c>
      <c r="E66" s="874">
        <f t="shared" si="13"/>
        <v>154740.24441489362</v>
      </c>
      <c r="F66" s="872">
        <f t="shared" si="14"/>
        <v>44</v>
      </c>
      <c r="G66" s="873">
        <f t="shared" si="15"/>
        <v>6720994.5949999997</v>
      </c>
      <c r="H66" s="875">
        <f t="shared" si="16"/>
        <v>152749.87715909092</v>
      </c>
      <c r="I66" s="872">
        <f t="shared" si="19"/>
        <v>2</v>
      </c>
      <c r="J66" s="873">
        <f t="shared" si="20"/>
        <v>282226.89250000002</v>
      </c>
      <c r="K66" s="876">
        <f t="shared" si="21"/>
        <v>141113.44625000001</v>
      </c>
      <c r="L66" s="872">
        <f t="shared" si="17"/>
        <v>1</v>
      </c>
      <c r="M66" s="873">
        <v>269570</v>
      </c>
      <c r="N66" s="875">
        <f t="shared" si="18"/>
        <v>269570</v>
      </c>
    </row>
    <row r="67" spans="2:14">
      <c r="B67" s="861" t="s">
        <v>103</v>
      </c>
      <c r="C67" s="872">
        <f t="shared" si="12"/>
        <v>47</v>
      </c>
      <c r="D67" s="873">
        <f t="shared" si="12"/>
        <v>7902085.3234999999</v>
      </c>
      <c r="E67" s="874">
        <f t="shared" si="13"/>
        <v>168129.47496808509</v>
      </c>
      <c r="F67" s="872">
        <f t="shared" si="14"/>
        <v>44</v>
      </c>
      <c r="G67" s="873">
        <v>7300810</v>
      </c>
      <c r="H67" s="875">
        <f t="shared" si="16"/>
        <v>165927.5</v>
      </c>
      <c r="I67" s="872">
        <f t="shared" si="19"/>
        <v>2</v>
      </c>
      <c r="J67" s="873">
        <f t="shared" si="20"/>
        <v>307046.3235</v>
      </c>
      <c r="K67" s="876">
        <f t="shared" si="21"/>
        <v>153523.16175</v>
      </c>
      <c r="L67" s="872">
        <f t="shared" si="17"/>
        <v>1</v>
      </c>
      <c r="M67" s="873">
        <v>294229</v>
      </c>
      <c r="N67" s="875">
        <f t="shared" si="18"/>
        <v>294229</v>
      </c>
    </row>
    <row r="68" spans="2:14" s="864" customFormat="1" ht="14.25">
      <c r="B68" s="861" t="s">
        <v>21</v>
      </c>
      <c r="C68" s="525">
        <f>SUM(C56:C67)</f>
        <v>555</v>
      </c>
      <c r="D68" s="526">
        <f>G68+J68+M68</f>
        <v>89004985.292499989</v>
      </c>
      <c r="E68" s="862">
        <f t="shared" si="13"/>
        <v>160369.34286936934</v>
      </c>
      <c r="F68" s="525">
        <f>SUM(F56:F67)</f>
        <v>531</v>
      </c>
      <c r="G68" s="877">
        <f>SUM(G56:G67)</f>
        <v>83868538.762999997</v>
      </c>
      <c r="H68" s="527">
        <f t="shared" si="16"/>
        <v>157944.51744444444</v>
      </c>
      <c r="I68" s="525">
        <f>SUM(I58:I67)</f>
        <v>12</v>
      </c>
      <c r="J68" s="526">
        <f>SUM(J58:J67)</f>
        <v>1790643.5294999999</v>
      </c>
      <c r="K68" s="528">
        <f>J68/I68</f>
        <v>149220.29412499999</v>
      </c>
      <c r="L68" s="525">
        <f>SUM(L56:L67)</f>
        <v>12</v>
      </c>
      <c r="M68" s="526">
        <f>SUM(M56:M67)</f>
        <v>3345803</v>
      </c>
      <c r="N68" s="527">
        <f t="shared" si="18"/>
        <v>278816.91666666669</v>
      </c>
    </row>
    <row r="69" spans="2:14" s="864" customFormat="1" thickBot="1">
      <c r="B69" s="865" t="s">
        <v>104</v>
      </c>
      <c r="C69" s="529">
        <f>C68/12</f>
        <v>46.25</v>
      </c>
      <c r="D69" s="530">
        <f>D68/12</f>
        <v>7417082.1077083321</v>
      </c>
      <c r="E69" s="866">
        <f t="shared" si="13"/>
        <v>160369.34286936934</v>
      </c>
      <c r="F69" s="529">
        <f>F68/12</f>
        <v>44.25</v>
      </c>
      <c r="G69" s="530">
        <f>G68/12</f>
        <v>6989044.8969166661</v>
      </c>
      <c r="H69" s="527">
        <f t="shared" si="16"/>
        <v>157944.51744444444</v>
      </c>
      <c r="I69" s="529">
        <f>I68/9</f>
        <v>1.3333333333333333</v>
      </c>
      <c r="J69" s="530">
        <f>J68/9</f>
        <v>198960.39216666666</v>
      </c>
      <c r="K69" s="528">
        <f>J69/1</f>
        <v>198960.39216666666</v>
      </c>
      <c r="L69" s="529">
        <v>1</v>
      </c>
      <c r="M69" s="530">
        <f>M68/12</f>
        <v>278816.91666666669</v>
      </c>
      <c r="N69" s="527">
        <f t="shared" si="18"/>
        <v>278816.91666666669</v>
      </c>
    </row>
    <row r="70" spans="2:14">
      <c r="B70" s="1275" t="s">
        <v>950</v>
      </c>
      <c r="C70" s="1275"/>
      <c r="D70" s="1275"/>
      <c r="E70" s="1275"/>
      <c r="F70" s="1275"/>
      <c r="G70" s="1275"/>
      <c r="H70" s="1275"/>
      <c r="I70" s="1275"/>
      <c r="J70" s="1275"/>
      <c r="K70" s="1275"/>
      <c r="L70" s="1275"/>
      <c r="M70" s="1275"/>
      <c r="N70" s="869"/>
    </row>
    <row r="73" spans="2:14" s="878" customFormat="1"/>
    <row r="74" spans="2:14" s="878" customFormat="1"/>
  </sheetData>
  <mergeCells count="57">
    <mergeCell ref="N54:N55"/>
    <mergeCell ref="B70:M70"/>
    <mergeCell ref="G54:G55"/>
    <mergeCell ref="H54:H55"/>
    <mergeCell ref="I54:I55"/>
    <mergeCell ref="J54:J55"/>
    <mergeCell ref="K54:K55"/>
    <mergeCell ref="L54:L55"/>
    <mergeCell ref="B53:B55"/>
    <mergeCell ref="C53:E53"/>
    <mergeCell ref="F53:H53"/>
    <mergeCell ref="I53:K53"/>
    <mergeCell ref="L53:N53"/>
    <mergeCell ref="L31:L32"/>
    <mergeCell ref="N7:N8"/>
    <mergeCell ref="L30:N30"/>
    <mergeCell ref="C54:C55"/>
    <mergeCell ref="D54:D55"/>
    <mergeCell ref="E54:E55"/>
    <mergeCell ref="F54:F55"/>
    <mergeCell ref="N31:N32"/>
    <mergeCell ref="K31:K32"/>
    <mergeCell ref="M31:M32"/>
    <mergeCell ref="G31:G32"/>
    <mergeCell ref="B47:M47"/>
    <mergeCell ref="F31:F32"/>
    <mergeCell ref="B51:N51"/>
    <mergeCell ref="B28:N28"/>
    <mergeCell ref="M54:M55"/>
    <mergeCell ref="B30:B32"/>
    <mergeCell ref="C30:E30"/>
    <mergeCell ref="J31:J32"/>
    <mergeCell ref="H7:H8"/>
    <mergeCell ref="C7:C8"/>
    <mergeCell ref="I7:I8"/>
    <mergeCell ref="J7:J8"/>
    <mergeCell ref="I31:I32"/>
    <mergeCell ref="H31:H32"/>
    <mergeCell ref="F30:H30"/>
    <mergeCell ref="I30:K30"/>
    <mergeCell ref="C31:C32"/>
    <mergeCell ref="D31:D32"/>
    <mergeCell ref="E31:E32"/>
    <mergeCell ref="K7:K8"/>
    <mergeCell ref="C23:N24"/>
    <mergeCell ref="B4:N4"/>
    <mergeCell ref="F6:H6"/>
    <mergeCell ref="I6:K6"/>
    <mergeCell ref="L6:N6"/>
    <mergeCell ref="E7:E8"/>
    <mergeCell ref="F7:F8"/>
    <mergeCell ref="G7:G8"/>
    <mergeCell ref="D7:D8"/>
    <mergeCell ref="B6:B8"/>
    <mergeCell ref="C6:E6"/>
    <mergeCell ref="M7:M8"/>
    <mergeCell ref="L7:L8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5">
    <tabColor theme="6" tint="0.59999389629810485"/>
  </sheetPr>
  <dimension ref="A1:G11"/>
  <sheetViews>
    <sheetView showGridLines="0" zoomScale="115" zoomScaleNormal="115" workbookViewId="0">
      <selection activeCell="D17" sqref="D17"/>
    </sheetView>
  </sheetViews>
  <sheetFormatPr defaultColWidth="9.140625" defaultRowHeight="12.75"/>
  <cols>
    <col min="1" max="1" width="29.85546875" style="772" customWidth="1"/>
    <col min="2" max="2" width="20.7109375" style="772" customWidth="1"/>
    <col min="3" max="3" width="19.140625" style="772" customWidth="1"/>
    <col min="4" max="4" width="20.7109375" style="772" customWidth="1"/>
    <col min="5" max="5" width="18.28515625" style="772" customWidth="1"/>
    <col min="6" max="6" width="18.85546875" style="772" customWidth="1"/>
    <col min="7" max="16384" width="9.140625" style="772"/>
  </cols>
  <sheetData>
    <row r="1" spans="1:7">
      <c r="F1" s="773" t="s">
        <v>743</v>
      </c>
    </row>
    <row r="3" spans="1:7" ht="18" customHeight="1">
      <c r="A3" s="1281" t="s">
        <v>395</v>
      </c>
      <c r="B3" s="1281"/>
      <c r="C3" s="1281"/>
      <c r="D3" s="1281"/>
      <c r="E3" s="1281"/>
      <c r="F3" s="1281"/>
      <c r="G3" s="774"/>
    </row>
    <row r="4" spans="1:7" ht="18" customHeight="1" thickBot="1">
      <c r="A4" s="775"/>
      <c r="B4" s="776"/>
      <c r="C4" s="776"/>
      <c r="D4" s="776"/>
      <c r="E4" s="776"/>
      <c r="F4" s="773" t="s">
        <v>44</v>
      </c>
    </row>
    <row r="5" spans="1:7" ht="20.100000000000001" customHeight="1" thickBot="1">
      <c r="A5" s="1282"/>
      <c r="B5" s="1283"/>
      <c r="C5" s="1286" t="s">
        <v>951</v>
      </c>
      <c r="D5" s="1287"/>
      <c r="E5" s="1286" t="s">
        <v>952</v>
      </c>
      <c r="F5" s="1287"/>
    </row>
    <row r="6" spans="1:7" ht="20.100000000000001" customHeight="1" thickBot="1">
      <c r="A6" s="1284"/>
      <c r="B6" s="1285"/>
      <c r="C6" s="777" t="s">
        <v>391</v>
      </c>
      <c r="D6" s="778" t="s">
        <v>384</v>
      </c>
      <c r="E6" s="777" t="s">
        <v>391</v>
      </c>
      <c r="F6" s="778" t="s">
        <v>384</v>
      </c>
    </row>
    <row r="7" spans="1:7" ht="20.100000000000001" customHeight="1">
      <c r="A7" s="1288" t="s">
        <v>392</v>
      </c>
      <c r="B7" s="779" t="s">
        <v>393</v>
      </c>
      <c r="C7" s="780">
        <v>91477.85</v>
      </c>
      <c r="D7" s="781">
        <v>66968.28</v>
      </c>
      <c r="E7" s="782">
        <v>106809.03</v>
      </c>
      <c r="F7" s="783">
        <v>78295.23</v>
      </c>
    </row>
    <row r="8" spans="1:7" ht="20.100000000000001" customHeight="1" thickBot="1">
      <c r="A8" s="1289"/>
      <c r="B8" s="784" t="s">
        <v>394</v>
      </c>
      <c r="C8" s="785">
        <v>179038.22</v>
      </c>
      <c r="D8" s="786">
        <v>128348.17</v>
      </c>
      <c r="E8" s="787">
        <v>196110.01</v>
      </c>
      <c r="F8" s="788">
        <v>140895.22</v>
      </c>
    </row>
    <row r="9" spans="1:7" ht="20.100000000000001" customHeight="1">
      <c r="A9" s="1279" t="s">
        <v>876</v>
      </c>
      <c r="B9" s="789" t="s">
        <v>393</v>
      </c>
      <c r="C9" s="780">
        <v>202844</v>
      </c>
      <c r="D9" s="781">
        <v>145036</v>
      </c>
      <c r="E9" s="782">
        <v>223397</v>
      </c>
      <c r="F9" s="783">
        <v>160023</v>
      </c>
    </row>
    <row r="10" spans="1:7" ht="27" customHeight="1" thickBot="1">
      <c r="A10" s="1280"/>
      <c r="B10" s="784" t="s">
        <v>394</v>
      </c>
      <c r="C10" s="785">
        <v>254648</v>
      </c>
      <c r="D10" s="786">
        <v>181349.97</v>
      </c>
      <c r="E10" s="787">
        <v>255518</v>
      </c>
      <c r="F10" s="788">
        <v>182540</v>
      </c>
    </row>
    <row r="11" spans="1:7">
      <c r="C11" s="790"/>
      <c r="D11" s="790"/>
      <c r="E11" s="790"/>
      <c r="F11" s="790"/>
    </row>
  </sheetData>
  <mergeCells count="6">
    <mergeCell ref="A9:A10"/>
    <mergeCell ref="A3:F3"/>
    <mergeCell ref="A5:B6"/>
    <mergeCell ref="C5:D5"/>
    <mergeCell ref="E5:F5"/>
    <mergeCell ref="A7:A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24">
    <tabColor theme="6" tint="0.59999389629810485"/>
  </sheetPr>
  <dimension ref="A2:N53"/>
  <sheetViews>
    <sheetView showGridLines="0" topLeftCell="A19" zoomScale="115" zoomScaleNormal="115" workbookViewId="0">
      <selection activeCell="F53" sqref="F53"/>
    </sheetView>
  </sheetViews>
  <sheetFormatPr defaultColWidth="18" defaultRowHeight="12.75"/>
  <cols>
    <col min="1" max="1" width="11.85546875" style="267" customWidth="1"/>
    <col min="2" max="3" width="12.7109375" style="267" customWidth="1"/>
    <col min="4" max="4" width="13" style="267" customWidth="1"/>
    <col min="5" max="13" width="12.7109375" style="267" customWidth="1"/>
    <col min="14" max="14" width="13.42578125" style="267" bestFit="1" customWidth="1"/>
    <col min="15" max="253" width="9.140625" style="267" customWidth="1"/>
    <col min="254" max="16384" width="18" style="267"/>
  </cols>
  <sheetData>
    <row r="2" spans="1:14">
      <c r="M2" s="400" t="s">
        <v>781</v>
      </c>
    </row>
    <row r="5" spans="1:14" ht="15.75" customHeight="1">
      <c r="A5" s="1293" t="s">
        <v>1142</v>
      </c>
      <c r="B5" s="1293"/>
      <c r="C5" s="1293"/>
      <c r="D5" s="1293"/>
      <c r="E5" s="1293"/>
      <c r="F5" s="1293"/>
      <c r="G5" s="1293"/>
      <c r="H5" s="1293"/>
      <c r="I5" s="1293"/>
      <c r="J5" s="1293"/>
      <c r="K5" s="1293"/>
      <c r="L5" s="1293"/>
      <c r="M5" s="1293"/>
    </row>
    <row r="6" spans="1:14" ht="15.75" customHeight="1">
      <c r="A6" s="1293"/>
      <c r="B6" s="1293"/>
      <c r="C6" s="1293"/>
      <c r="D6" s="1293"/>
      <c r="E6" s="1293"/>
      <c r="F6" s="1293"/>
      <c r="G6" s="1293"/>
      <c r="H6" s="1293"/>
      <c r="I6" s="1293"/>
      <c r="J6" s="1293"/>
      <c r="K6" s="1293"/>
      <c r="L6" s="1293"/>
      <c r="M6" s="1293"/>
    </row>
    <row r="7" spans="1:14">
      <c r="A7" s="268"/>
      <c r="B7" s="268"/>
      <c r="C7" s="268"/>
      <c r="D7" s="268"/>
      <c r="E7" s="268"/>
      <c r="F7" s="269"/>
      <c r="G7" s="269"/>
      <c r="H7" s="269"/>
      <c r="I7" s="269"/>
      <c r="J7" s="269"/>
      <c r="K7" s="269"/>
      <c r="M7" s="270" t="s">
        <v>44</v>
      </c>
    </row>
    <row r="8" spans="1:14" ht="15" customHeight="1">
      <c r="A8" s="1290" t="s">
        <v>1132</v>
      </c>
      <c r="B8" s="1291" t="s">
        <v>21</v>
      </c>
      <c r="C8" s="1291"/>
      <c r="D8" s="1291"/>
      <c r="E8" s="1290" t="s">
        <v>193</v>
      </c>
      <c r="F8" s="1290"/>
      <c r="G8" s="1290"/>
      <c r="H8" s="1290" t="s">
        <v>90</v>
      </c>
      <c r="I8" s="1290"/>
      <c r="J8" s="1290"/>
      <c r="K8" s="1290" t="s">
        <v>91</v>
      </c>
      <c r="L8" s="1290"/>
      <c r="M8" s="1290"/>
      <c r="N8" s="272"/>
    </row>
    <row r="9" spans="1:14" ht="12.75" customHeight="1">
      <c r="A9" s="1290"/>
      <c r="B9" s="1290" t="s">
        <v>47</v>
      </c>
      <c r="C9" s="1290" t="s">
        <v>192</v>
      </c>
      <c r="D9" s="1290" t="s">
        <v>248</v>
      </c>
      <c r="E9" s="1290" t="s">
        <v>47</v>
      </c>
      <c r="F9" s="1290" t="s">
        <v>192</v>
      </c>
      <c r="G9" s="1290" t="s">
        <v>248</v>
      </c>
      <c r="H9" s="1290" t="s">
        <v>47</v>
      </c>
      <c r="I9" s="1290" t="s">
        <v>192</v>
      </c>
      <c r="J9" s="1290" t="s">
        <v>248</v>
      </c>
      <c r="K9" s="1290" t="s">
        <v>47</v>
      </c>
      <c r="L9" s="1290" t="s">
        <v>192</v>
      </c>
      <c r="M9" s="1290" t="s">
        <v>248</v>
      </c>
    </row>
    <row r="10" spans="1:14" ht="21.75" customHeight="1">
      <c r="A10" s="1290"/>
      <c r="B10" s="1290"/>
      <c r="C10" s="1290"/>
      <c r="D10" s="1290"/>
      <c r="E10" s="1290"/>
      <c r="F10" s="1290"/>
      <c r="G10" s="1290"/>
      <c r="H10" s="1290"/>
      <c r="I10" s="1290"/>
      <c r="J10" s="1290"/>
      <c r="K10" s="1290"/>
      <c r="L10" s="1290"/>
      <c r="M10" s="1290"/>
    </row>
    <row r="11" spans="1:14" ht="14.25" customHeight="1">
      <c r="A11" s="791" t="s">
        <v>92</v>
      </c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</row>
    <row r="12" spans="1:14" ht="14.25" customHeight="1">
      <c r="A12" s="791" t="s">
        <v>93</v>
      </c>
      <c r="B12" s="274"/>
      <c r="C12" s="274"/>
      <c r="D12" s="274"/>
      <c r="E12" s="274"/>
      <c r="F12" s="274"/>
      <c r="G12" s="274"/>
      <c r="H12" s="274"/>
      <c r="I12" s="274"/>
      <c r="J12" s="274"/>
      <c r="K12" s="274"/>
      <c r="L12" s="274"/>
      <c r="M12" s="274"/>
    </row>
    <row r="13" spans="1:14" ht="14.25" customHeight="1">
      <c r="A13" s="791" t="s">
        <v>94</v>
      </c>
      <c r="B13" s="274"/>
      <c r="C13" s="274"/>
      <c r="D13" s="274"/>
      <c r="E13" s="274"/>
      <c r="F13" s="274"/>
      <c r="G13" s="274"/>
      <c r="H13" s="274"/>
      <c r="I13" s="274"/>
      <c r="J13" s="274"/>
      <c r="K13" s="274"/>
      <c r="L13" s="274"/>
      <c r="M13" s="274"/>
    </row>
    <row r="14" spans="1:14" ht="14.25" customHeight="1">
      <c r="A14" s="791" t="s">
        <v>95</v>
      </c>
      <c r="B14" s="274"/>
      <c r="C14" s="274"/>
      <c r="D14" s="274"/>
      <c r="E14" s="274"/>
      <c r="F14" s="274"/>
      <c r="G14" s="274"/>
      <c r="H14" s="274"/>
      <c r="I14" s="274"/>
      <c r="J14" s="274"/>
      <c r="K14" s="274"/>
      <c r="L14" s="274"/>
      <c r="M14" s="274"/>
    </row>
    <row r="15" spans="1:14" ht="14.25" customHeight="1">
      <c r="A15" s="791" t="s">
        <v>96</v>
      </c>
      <c r="B15" s="274"/>
      <c r="C15" s="274"/>
      <c r="D15" s="274"/>
      <c r="E15" s="274"/>
      <c r="F15" s="274"/>
      <c r="G15" s="274"/>
      <c r="H15" s="274"/>
      <c r="I15" s="274"/>
      <c r="J15" s="274"/>
      <c r="K15" s="274"/>
      <c r="L15" s="274"/>
      <c r="M15" s="274"/>
    </row>
    <row r="16" spans="1:14" ht="14.25" customHeight="1">
      <c r="A16" s="791" t="s">
        <v>97</v>
      </c>
      <c r="B16" s="274"/>
      <c r="C16" s="274"/>
      <c r="D16" s="274"/>
      <c r="E16" s="274"/>
      <c r="F16" s="274"/>
      <c r="G16" s="274"/>
      <c r="H16" s="274"/>
      <c r="I16" s="274"/>
      <c r="J16" s="274"/>
      <c r="K16" s="274"/>
      <c r="L16" s="274"/>
      <c r="M16" s="274"/>
    </row>
    <row r="17" spans="1:13" ht="14.25" customHeight="1">
      <c r="A17" s="791" t="s">
        <v>98</v>
      </c>
      <c r="B17" s="274"/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</row>
    <row r="18" spans="1:13" s="406" customFormat="1" ht="14.25" customHeight="1">
      <c r="A18" s="792" t="s">
        <v>99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13" ht="14.25" customHeight="1">
      <c r="A19" s="791" t="s">
        <v>100</v>
      </c>
      <c r="B19" s="274"/>
      <c r="C19" s="274"/>
      <c r="D19" s="274"/>
      <c r="E19" s="274"/>
      <c r="F19" s="274"/>
      <c r="G19" s="274"/>
      <c r="H19" s="274"/>
      <c r="I19" s="274"/>
      <c r="J19" s="274"/>
      <c r="K19" s="274"/>
      <c r="L19" s="274"/>
      <c r="M19" s="274"/>
    </row>
    <row r="20" spans="1:13" ht="14.25" customHeight="1">
      <c r="A20" s="791" t="s">
        <v>101</v>
      </c>
      <c r="B20" s="274"/>
      <c r="C20" s="274"/>
      <c r="D20" s="274"/>
      <c r="E20" s="274"/>
      <c r="F20" s="274"/>
      <c r="G20" s="274"/>
      <c r="H20" s="274"/>
      <c r="I20" s="274"/>
      <c r="J20" s="274"/>
      <c r="K20" s="274"/>
      <c r="L20" s="274"/>
      <c r="M20" s="274"/>
    </row>
    <row r="21" spans="1:13" ht="14.25" customHeight="1">
      <c r="A21" s="791" t="s">
        <v>102</v>
      </c>
      <c r="B21" s="274"/>
      <c r="C21" s="274"/>
      <c r="D21" s="274"/>
      <c r="E21" s="274"/>
      <c r="F21" s="274"/>
      <c r="G21" s="274"/>
      <c r="H21" s="274"/>
      <c r="I21" s="274"/>
      <c r="J21" s="274"/>
      <c r="K21" s="274"/>
      <c r="L21" s="274"/>
      <c r="M21" s="274"/>
    </row>
    <row r="22" spans="1:13" ht="14.25" customHeight="1">
      <c r="A22" s="791" t="s">
        <v>103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</row>
    <row r="23" spans="1:13" ht="14.25" customHeight="1">
      <c r="A23" s="793" t="s">
        <v>21</v>
      </c>
      <c r="B23" s="405"/>
      <c r="C23" s="405"/>
      <c r="D23" s="405"/>
      <c r="E23" s="405"/>
      <c r="F23" s="405"/>
      <c r="G23" s="405"/>
      <c r="H23" s="405"/>
      <c r="I23" s="405"/>
      <c r="J23" s="405"/>
      <c r="K23" s="405"/>
      <c r="L23" s="405"/>
      <c r="M23" s="405"/>
    </row>
    <row r="24" spans="1:13" ht="14.25" customHeight="1">
      <c r="A24" s="793" t="s">
        <v>104</v>
      </c>
      <c r="B24" s="405"/>
      <c r="C24" s="405"/>
      <c r="D24" s="405"/>
      <c r="E24" s="405"/>
      <c r="F24" s="405"/>
      <c r="G24" s="405"/>
      <c r="H24" s="405"/>
      <c r="I24" s="405"/>
      <c r="J24" s="405"/>
      <c r="K24" s="405"/>
      <c r="L24" s="405"/>
      <c r="M24" s="405"/>
    </row>
    <row r="25" spans="1:13">
      <c r="A25" s="1292" t="s">
        <v>950</v>
      </c>
      <c r="B25" s="1292"/>
      <c r="C25" s="1292"/>
      <c r="D25" s="1292"/>
      <c r="E25" s="1292"/>
      <c r="F25" s="1292"/>
      <c r="G25" s="1292"/>
      <c r="H25" s="1292"/>
      <c r="I25" s="1292"/>
      <c r="J25" s="1292"/>
      <c r="K25" s="1292"/>
      <c r="L25" s="1292"/>
    </row>
    <row r="29" spans="1:13" ht="15.75" customHeight="1">
      <c r="A29" s="1293" t="s">
        <v>1143</v>
      </c>
      <c r="B29" s="1293"/>
      <c r="C29" s="1293"/>
      <c r="D29" s="1293"/>
      <c r="E29" s="1293"/>
      <c r="F29" s="1293"/>
      <c r="G29" s="1293"/>
      <c r="H29" s="1293"/>
      <c r="I29" s="1293"/>
      <c r="J29" s="1293"/>
      <c r="K29" s="1293"/>
      <c r="L29" s="1293"/>
      <c r="M29" s="1293"/>
    </row>
    <row r="30" spans="1:13" ht="15.75" customHeight="1">
      <c r="A30" s="1293"/>
      <c r="B30" s="1293"/>
      <c r="C30" s="1293"/>
      <c r="D30" s="1293"/>
      <c r="E30" s="1293"/>
      <c r="F30" s="1293"/>
      <c r="G30" s="1293"/>
      <c r="H30" s="1293"/>
      <c r="I30" s="1293"/>
      <c r="J30" s="1293"/>
      <c r="K30" s="1293"/>
      <c r="L30" s="1293"/>
      <c r="M30" s="1293"/>
    </row>
    <row r="31" spans="1:13">
      <c r="A31" s="268"/>
      <c r="B31" s="268"/>
      <c r="C31" s="268"/>
      <c r="D31" s="268"/>
      <c r="E31" s="268"/>
      <c r="F31" s="269"/>
      <c r="G31" s="269"/>
      <c r="H31" s="269"/>
      <c r="I31" s="269"/>
      <c r="J31" s="269"/>
      <c r="K31" s="269"/>
      <c r="M31" s="270" t="s">
        <v>44</v>
      </c>
    </row>
    <row r="32" spans="1:13" ht="15" customHeight="1">
      <c r="A32" s="1290" t="s">
        <v>1132</v>
      </c>
      <c r="B32" s="1291" t="s">
        <v>21</v>
      </c>
      <c r="C32" s="1291"/>
      <c r="D32" s="1291"/>
      <c r="E32" s="1290" t="s">
        <v>193</v>
      </c>
      <c r="F32" s="1290"/>
      <c r="G32" s="1290"/>
      <c r="H32" s="1290" t="s">
        <v>90</v>
      </c>
      <c r="I32" s="1290"/>
      <c r="J32" s="1290"/>
      <c r="K32" s="1290" t="s">
        <v>91</v>
      </c>
      <c r="L32" s="1290"/>
      <c r="M32" s="1290"/>
    </row>
    <row r="33" spans="1:13" ht="12.75" customHeight="1">
      <c r="A33" s="1290"/>
      <c r="B33" s="1290" t="s">
        <v>47</v>
      </c>
      <c r="C33" s="1290" t="s">
        <v>192</v>
      </c>
      <c r="D33" s="1290" t="s">
        <v>248</v>
      </c>
      <c r="E33" s="1290" t="s">
        <v>47</v>
      </c>
      <c r="F33" s="1290" t="s">
        <v>192</v>
      </c>
      <c r="G33" s="1290" t="s">
        <v>248</v>
      </c>
      <c r="H33" s="1290" t="s">
        <v>47</v>
      </c>
      <c r="I33" s="1290" t="s">
        <v>192</v>
      </c>
      <c r="J33" s="1290" t="s">
        <v>248</v>
      </c>
      <c r="K33" s="1290" t="s">
        <v>47</v>
      </c>
      <c r="L33" s="1290" t="s">
        <v>192</v>
      </c>
      <c r="M33" s="1290" t="s">
        <v>248</v>
      </c>
    </row>
    <row r="34" spans="1:13">
      <c r="A34" s="1290"/>
      <c r="B34" s="1290"/>
      <c r="C34" s="1290"/>
      <c r="D34" s="1290"/>
      <c r="E34" s="1290"/>
      <c r="F34" s="1290"/>
      <c r="G34" s="1290"/>
      <c r="H34" s="1290"/>
      <c r="I34" s="1290"/>
      <c r="J34" s="1290"/>
      <c r="K34" s="1290"/>
      <c r="L34" s="1290"/>
      <c r="M34" s="1290"/>
    </row>
    <row r="35" spans="1:13">
      <c r="A35" s="791" t="s">
        <v>92</v>
      </c>
      <c r="B35" s="274"/>
      <c r="C35" s="274"/>
      <c r="D35" s="274"/>
      <c r="E35" s="274"/>
      <c r="F35" s="274"/>
      <c r="G35" s="274"/>
      <c r="H35" s="274"/>
      <c r="I35" s="274"/>
      <c r="J35" s="274"/>
      <c r="K35" s="274"/>
      <c r="L35" s="274"/>
      <c r="M35" s="274"/>
    </row>
    <row r="36" spans="1:13">
      <c r="A36" s="791" t="s">
        <v>93</v>
      </c>
      <c r="B36" s="274"/>
      <c r="C36" s="274"/>
      <c r="D36" s="274"/>
      <c r="E36" s="274"/>
      <c r="F36" s="274"/>
      <c r="G36" s="274"/>
      <c r="H36" s="274"/>
      <c r="I36" s="274"/>
      <c r="J36" s="274"/>
      <c r="K36" s="274"/>
      <c r="L36" s="274"/>
      <c r="M36" s="274"/>
    </row>
    <row r="37" spans="1:13">
      <c r="A37" s="791" t="s">
        <v>94</v>
      </c>
      <c r="B37" s="274"/>
      <c r="C37" s="274"/>
      <c r="D37" s="274"/>
      <c r="E37" s="274"/>
      <c r="F37" s="274"/>
      <c r="G37" s="274"/>
      <c r="H37" s="274"/>
      <c r="I37" s="274"/>
      <c r="J37" s="274"/>
      <c r="K37" s="274"/>
      <c r="L37" s="274"/>
      <c r="M37" s="274"/>
    </row>
    <row r="38" spans="1:13">
      <c r="A38" s="791" t="s">
        <v>95</v>
      </c>
      <c r="B38" s="274"/>
      <c r="C38" s="274"/>
      <c r="D38" s="274"/>
      <c r="E38" s="274"/>
      <c r="F38" s="274"/>
      <c r="G38" s="274"/>
      <c r="H38" s="274"/>
      <c r="I38" s="274"/>
      <c r="J38" s="274"/>
      <c r="K38" s="274"/>
      <c r="L38" s="274"/>
      <c r="M38" s="274"/>
    </row>
    <row r="39" spans="1:13">
      <c r="A39" s="791" t="s">
        <v>96</v>
      </c>
      <c r="B39" s="274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</row>
    <row r="40" spans="1:13">
      <c r="A40" s="791" t="s">
        <v>97</v>
      </c>
      <c r="B40" s="274"/>
      <c r="C40" s="274"/>
      <c r="D40" s="274"/>
      <c r="E40" s="274"/>
      <c r="F40" s="274"/>
      <c r="G40" s="274"/>
      <c r="H40" s="274"/>
      <c r="I40" s="274"/>
      <c r="J40" s="274"/>
      <c r="K40" s="274"/>
      <c r="L40" s="274"/>
      <c r="M40" s="274"/>
    </row>
    <row r="41" spans="1:13">
      <c r="A41" s="791" t="s">
        <v>98</v>
      </c>
      <c r="B41" s="274"/>
      <c r="C41" s="274"/>
      <c r="D41" s="274"/>
      <c r="E41" s="274"/>
      <c r="F41" s="274"/>
      <c r="G41" s="274"/>
      <c r="H41" s="274"/>
      <c r="I41" s="274"/>
      <c r="J41" s="274"/>
      <c r="K41" s="274"/>
      <c r="L41" s="274"/>
      <c r="M41" s="274"/>
    </row>
    <row r="42" spans="1:13">
      <c r="A42" s="791" t="s">
        <v>99</v>
      </c>
      <c r="B42" s="274"/>
      <c r="C42" s="274"/>
      <c r="D42" s="274"/>
      <c r="E42" s="274"/>
      <c r="F42" s="274"/>
      <c r="G42" s="274"/>
      <c r="H42" s="274"/>
      <c r="I42" s="274"/>
      <c r="J42" s="274"/>
      <c r="K42" s="274"/>
      <c r="L42" s="274"/>
      <c r="M42" s="274"/>
    </row>
    <row r="43" spans="1:13">
      <c r="A43" s="791" t="s">
        <v>100</v>
      </c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</row>
    <row r="44" spans="1:13">
      <c r="A44" s="791" t="s">
        <v>101</v>
      </c>
      <c r="B44" s="274"/>
      <c r="C44" s="274"/>
      <c r="D44" s="274"/>
      <c r="E44" s="274"/>
      <c r="F44" s="274"/>
      <c r="G44" s="274"/>
      <c r="H44" s="274"/>
      <c r="I44" s="274"/>
      <c r="J44" s="274"/>
      <c r="K44" s="274"/>
      <c r="L44" s="274"/>
      <c r="M44" s="274"/>
    </row>
    <row r="45" spans="1:13">
      <c r="A45" s="791" t="s">
        <v>102</v>
      </c>
      <c r="B45" s="274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</row>
    <row r="46" spans="1:13">
      <c r="A46" s="791" t="s">
        <v>103</v>
      </c>
      <c r="B46" s="274"/>
      <c r="C46" s="274"/>
      <c r="D46" s="274"/>
      <c r="E46" s="274"/>
      <c r="F46" s="274"/>
      <c r="G46" s="274"/>
      <c r="H46" s="274"/>
      <c r="I46" s="274"/>
      <c r="J46" s="274"/>
      <c r="K46" s="274"/>
      <c r="L46" s="274"/>
      <c r="M46" s="274"/>
    </row>
    <row r="47" spans="1:13">
      <c r="A47" s="793" t="s">
        <v>21</v>
      </c>
      <c r="B47" s="405"/>
      <c r="C47" s="405"/>
      <c r="D47" s="405"/>
      <c r="E47" s="405"/>
      <c r="F47" s="405"/>
      <c r="G47" s="405"/>
      <c r="H47" s="405"/>
      <c r="I47" s="405"/>
      <c r="J47" s="405"/>
      <c r="K47" s="405"/>
      <c r="L47" s="405"/>
      <c r="M47" s="405"/>
    </row>
    <row r="48" spans="1:13">
      <c r="A48" s="793" t="s">
        <v>104</v>
      </c>
      <c r="B48" s="405"/>
      <c r="C48" s="405"/>
      <c r="D48" s="405"/>
      <c r="E48" s="405"/>
      <c r="F48" s="405"/>
      <c r="G48" s="405"/>
      <c r="H48" s="405"/>
      <c r="I48" s="405"/>
      <c r="J48" s="405"/>
      <c r="K48" s="405"/>
      <c r="L48" s="405"/>
      <c r="M48" s="405"/>
    </row>
    <row r="49" spans="1:12">
      <c r="A49" s="1292" t="s">
        <v>950</v>
      </c>
      <c r="B49" s="1292"/>
      <c r="C49" s="1292"/>
      <c r="D49" s="1292"/>
      <c r="E49" s="1292"/>
      <c r="F49" s="1292"/>
      <c r="G49" s="1292"/>
      <c r="H49" s="1292"/>
      <c r="I49" s="1292"/>
      <c r="J49" s="1292"/>
      <c r="K49" s="1292"/>
      <c r="L49" s="1292"/>
    </row>
    <row r="53" spans="1:12">
      <c r="A53" s="399"/>
      <c r="B53" s="399"/>
      <c r="C53" s="399"/>
      <c r="D53" s="399"/>
      <c r="E53" s="399"/>
      <c r="F53" s="399"/>
      <c r="G53" s="399"/>
      <c r="H53" s="399"/>
      <c r="I53" s="399"/>
      <c r="J53" s="399"/>
    </row>
  </sheetData>
  <mergeCells count="38">
    <mergeCell ref="M33:M34"/>
    <mergeCell ref="A49:L49"/>
    <mergeCell ref="A29:M30"/>
    <mergeCell ref="A5:M6"/>
    <mergeCell ref="F33:F34"/>
    <mergeCell ref="G33:G34"/>
    <mergeCell ref="H33:H34"/>
    <mergeCell ref="I33:I34"/>
    <mergeCell ref="J33:J34"/>
    <mergeCell ref="K33:K34"/>
    <mergeCell ref="A32:A34"/>
    <mergeCell ref="B32:D32"/>
    <mergeCell ref="E32:G32"/>
    <mergeCell ref="H32:J32"/>
    <mergeCell ref="K32:M32"/>
    <mergeCell ref="B33:B34"/>
    <mergeCell ref="C33:C34"/>
    <mergeCell ref="D33:D34"/>
    <mergeCell ref="E33:E34"/>
    <mergeCell ref="K9:K10"/>
    <mergeCell ref="A25:L25"/>
    <mergeCell ref="C9:C10"/>
    <mergeCell ref="D9:D10"/>
    <mergeCell ref="E9:E10"/>
    <mergeCell ref="F9:F10"/>
    <mergeCell ref="L33:L34"/>
    <mergeCell ref="K8:M8"/>
    <mergeCell ref="B9:B10"/>
    <mergeCell ref="G9:G10"/>
    <mergeCell ref="H9:H10"/>
    <mergeCell ref="A8:A10"/>
    <mergeCell ref="B8:D8"/>
    <mergeCell ref="E8:G8"/>
    <mergeCell ref="H8:J8"/>
    <mergeCell ref="I9:I10"/>
    <mergeCell ref="J9:J10"/>
    <mergeCell ref="L9:L10"/>
    <mergeCell ref="M9:M10"/>
  </mergeCells>
  <printOptions horizontalCentered="1"/>
  <pageMargins left="0.31496062992125984" right="0.31496062992125984" top="0.74803149606299213" bottom="0.74803149606299213" header="0.31496062992125984" footer="0.31496062992125984"/>
  <pageSetup scale="7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6">
    <tabColor theme="6" tint="0.59999389629810485"/>
  </sheetPr>
  <dimension ref="A1:L44"/>
  <sheetViews>
    <sheetView showGridLines="0" zoomScale="115" zoomScaleNormal="115" workbookViewId="0">
      <selection activeCell="D10" sqref="D10"/>
    </sheetView>
  </sheetViews>
  <sheetFormatPr defaultColWidth="9.140625" defaultRowHeight="15"/>
  <cols>
    <col min="1" max="1" width="10.85546875" style="540" customWidth="1"/>
    <col min="2" max="12" width="12.7109375" style="540" customWidth="1"/>
    <col min="13" max="16384" width="9.140625" style="540"/>
  </cols>
  <sheetData>
    <row r="1" spans="1:12">
      <c r="I1" s="547" t="s">
        <v>352</v>
      </c>
    </row>
    <row r="2" spans="1:12" ht="20.25" customHeight="1">
      <c r="A2" s="1294" t="s">
        <v>236</v>
      </c>
      <c r="B2" s="1294"/>
      <c r="C2" s="1294"/>
      <c r="D2" s="1294"/>
      <c r="E2" s="1294"/>
      <c r="F2" s="1294"/>
      <c r="G2" s="1294"/>
      <c r="H2" s="1294"/>
      <c r="I2" s="1294"/>
      <c r="J2" s="548"/>
      <c r="K2" s="548"/>
    </row>
    <row r="3" spans="1:12" ht="15.75" thickBot="1">
      <c r="B3" s="541"/>
      <c r="C3" s="541"/>
      <c r="D3" s="541"/>
      <c r="E3" s="541"/>
      <c r="I3" s="542" t="s">
        <v>44</v>
      </c>
      <c r="K3" s="542"/>
      <c r="L3" s="544"/>
    </row>
    <row r="4" spans="1:12" ht="30" customHeight="1">
      <c r="A4" s="1295" t="s">
        <v>237</v>
      </c>
      <c r="B4" s="1297" t="s">
        <v>953</v>
      </c>
      <c r="C4" s="1298"/>
      <c r="D4" s="1298"/>
      <c r="E4" s="1299"/>
      <c r="F4" s="1298" t="s">
        <v>954</v>
      </c>
      <c r="G4" s="1298"/>
      <c r="H4" s="1298"/>
      <c r="I4" s="1299"/>
      <c r="J4" s="543"/>
      <c r="K4" s="543"/>
      <c r="L4" s="544"/>
    </row>
    <row r="5" spans="1:12" ht="30.75" thickBot="1">
      <c r="A5" s="1296"/>
      <c r="B5" s="549" t="s">
        <v>241</v>
      </c>
      <c r="C5" s="550" t="s">
        <v>198</v>
      </c>
      <c r="D5" s="550" t="s">
        <v>239</v>
      </c>
      <c r="E5" s="551" t="s">
        <v>240</v>
      </c>
      <c r="F5" s="549" t="s">
        <v>241</v>
      </c>
      <c r="G5" s="550" t="s">
        <v>198</v>
      </c>
      <c r="H5" s="550" t="s">
        <v>239</v>
      </c>
      <c r="I5" s="551" t="s">
        <v>240</v>
      </c>
      <c r="J5" s="552"/>
      <c r="K5" s="552"/>
      <c r="L5" s="544"/>
    </row>
    <row r="6" spans="1:12" ht="15.75" thickBot="1">
      <c r="A6" s="553"/>
      <c r="B6" s="554" t="s">
        <v>242</v>
      </c>
      <c r="C6" s="555">
        <v>1</v>
      </c>
      <c r="D6" s="555">
        <v>2</v>
      </c>
      <c r="E6" s="556">
        <v>3</v>
      </c>
      <c r="F6" s="554" t="s">
        <v>242</v>
      </c>
      <c r="G6" s="555">
        <v>1</v>
      </c>
      <c r="H6" s="555">
        <v>2</v>
      </c>
      <c r="I6" s="556">
        <v>3</v>
      </c>
      <c r="J6" s="552"/>
      <c r="K6" s="552"/>
      <c r="L6" s="544"/>
    </row>
    <row r="7" spans="1:12">
      <c r="A7" s="557" t="s">
        <v>92</v>
      </c>
      <c r="B7" s="578">
        <f>C7+(D7*E7)</f>
        <v>13000</v>
      </c>
      <c r="C7" s="566">
        <v>5000</v>
      </c>
      <c r="D7" s="566">
        <v>4000</v>
      </c>
      <c r="E7" s="558">
        <v>2</v>
      </c>
      <c r="F7" s="578">
        <f>G7+(H7*I7)</f>
        <v>13000</v>
      </c>
      <c r="G7" s="566">
        <v>5000</v>
      </c>
      <c r="H7" s="566">
        <v>4000</v>
      </c>
      <c r="I7" s="558">
        <v>2</v>
      </c>
      <c r="J7" s="544"/>
      <c r="K7" s="544"/>
      <c r="L7" s="544"/>
    </row>
    <row r="8" spans="1:12">
      <c r="A8" s="559" t="s">
        <v>93</v>
      </c>
      <c r="B8" s="578">
        <f t="shared" ref="B8:B16" si="0">C8+(D8*E8)</f>
        <v>13000</v>
      </c>
      <c r="C8" s="587">
        <v>5000</v>
      </c>
      <c r="D8" s="587">
        <v>4000</v>
      </c>
      <c r="E8" s="560">
        <v>2</v>
      </c>
      <c r="F8" s="578">
        <f t="shared" ref="F8:F18" si="1">G8+(H8*I8)</f>
        <v>13000</v>
      </c>
      <c r="G8" s="566">
        <v>5000</v>
      </c>
      <c r="H8" s="566">
        <v>4000</v>
      </c>
      <c r="I8" s="558">
        <v>2</v>
      </c>
      <c r="J8" s="544"/>
      <c r="K8" s="544"/>
      <c r="L8" s="544"/>
    </row>
    <row r="9" spans="1:12">
      <c r="A9" s="559" t="s">
        <v>94</v>
      </c>
      <c r="B9" s="578">
        <f t="shared" si="0"/>
        <v>13000</v>
      </c>
      <c r="C9" s="587">
        <v>5000</v>
      </c>
      <c r="D9" s="587">
        <v>4000</v>
      </c>
      <c r="E9" s="560">
        <v>2</v>
      </c>
      <c r="F9" s="578">
        <f t="shared" si="1"/>
        <v>13000</v>
      </c>
      <c r="G9" s="566">
        <v>5000</v>
      </c>
      <c r="H9" s="566">
        <v>4000</v>
      </c>
      <c r="I9" s="558">
        <v>2</v>
      </c>
      <c r="J9" s="544"/>
      <c r="K9" s="544"/>
      <c r="L9" s="544"/>
    </row>
    <row r="10" spans="1:12">
      <c r="A10" s="559" t="s">
        <v>95</v>
      </c>
      <c r="B10" s="578">
        <f t="shared" si="0"/>
        <v>26000</v>
      </c>
      <c r="C10" s="587">
        <v>10000</v>
      </c>
      <c r="D10" s="587">
        <v>8000</v>
      </c>
      <c r="E10" s="560">
        <v>2</v>
      </c>
      <c r="F10" s="578">
        <f t="shared" si="1"/>
        <v>13000</v>
      </c>
      <c r="G10" s="566">
        <v>5000</v>
      </c>
      <c r="H10" s="566">
        <v>4000</v>
      </c>
      <c r="I10" s="558">
        <v>2</v>
      </c>
      <c r="J10" s="544"/>
      <c r="K10" s="544"/>
      <c r="L10" s="544"/>
    </row>
    <row r="11" spans="1:12">
      <c r="A11" s="559" t="s">
        <v>96</v>
      </c>
      <c r="B11" s="578"/>
      <c r="C11" s="587"/>
      <c r="D11" s="587"/>
      <c r="E11" s="560"/>
      <c r="F11" s="578">
        <f t="shared" si="1"/>
        <v>13000</v>
      </c>
      <c r="G11" s="566">
        <v>5000</v>
      </c>
      <c r="H11" s="566">
        <v>4000</v>
      </c>
      <c r="I11" s="558">
        <v>2</v>
      </c>
      <c r="J11" s="544"/>
      <c r="K11" s="544"/>
      <c r="L11" s="544"/>
    </row>
    <row r="12" spans="1:12">
      <c r="A12" s="559" t="s">
        <v>97</v>
      </c>
      <c r="B12" s="578">
        <f t="shared" si="0"/>
        <v>13000</v>
      </c>
      <c r="C12" s="587">
        <v>5000</v>
      </c>
      <c r="D12" s="587">
        <v>4000</v>
      </c>
      <c r="E12" s="560">
        <v>2</v>
      </c>
      <c r="F12" s="578">
        <f t="shared" si="1"/>
        <v>13000</v>
      </c>
      <c r="G12" s="566">
        <v>5000</v>
      </c>
      <c r="H12" s="566">
        <v>4000</v>
      </c>
      <c r="I12" s="558">
        <v>2</v>
      </c>
      <c r="J12" s="544"/>
      <c r="K12" s="544"/>
      <c r="L12" s="544"/>
    </row>
    <row r="13" spans="1:12">
      <c r="A13" s="559" t="s">
        <v>98</v>
      </c>
      <c r="B13" s="578">
        <f t="shared" si="0"/>
        <v>13000</v>
      </c>
      <c r="C13" s="587">
        <v>5000</v>
      </c>
      <c r="D13" s="587">
        <v>4000</v>
      </c>
      <c r="E13" s="560">
        <v>2</v>
      </c>
      <c r="F13" s="578">
        <f t="shared" si="1"/>
        <v>13000</v>
      </c>
      <c r="G13" s="566">
        <v>5000</v>
      </c>
      <c r="H13" s="566">
        <v>4000</v>
      </c>
      <c r="I13" s="558">
        <v>2</v>
      </c>
      <c r="J13" s="544"/>
      <c r="K13" s="544"/>
      <c r="L13" s="544"/>
    </row>
    <row r="14" spans="1:12">
      <c r="A14" s="559" t="s">
        <v>99</v>
      </c>
      <c r="B14" s="578"/>
      <c r="C14" s="587"/>
      <c r="D14" s="587"/>
      <c r="E14" s="560"/>
      <c r="F14" s="578">
        <f>G14+(H14*I14)</f>
        <v>13000</v>
      </c>
      <c r="G14" s="566">
        <v>5000</v>
      </c>
      <c r="H14" s="566">
        <v>4000</v>
      </c>
      <c r="I14" s="558">
        <v>2</v>
      </c>
      <c r="J14" s="544"/>
      <c r="K14" s="544"/>
      <c r="L14" s="544"/>
    </row>
    <row r="15" spans="1:12">
      <c r="A15" s="559" t="s">
        <v>100</v>
      </c>
      <c r="B15" s="578">
        <f t="shared" si="0"/>
        <v>13000</v>
      </c>
      <c r="C15" s="587">
        <v>5000</v>
      </c>
      <c r="D15" s="587">
        <v>4000</v>
      </c>
      <c r="E15" s="560">
        <v>2</v>
      </c>
      <c r="F15" s="578">
        <f t="shared" si="1"/>
        <v>13000</v>
      </c>
      <c r="G15" s="566">
        <v>5000</v>
      </c>
      <c r="H15" s="566">
        <v>4000</v>
      </c>
      <c r="I15" s="558">
        <v>2</v>
      </c>
      <c r="J15" s="544"/>
      <c r="K15" s="544"/>
      <c r="L15" s="544"/>
    </row>
    <row r="16" spans="1:12">
      <c r="A16" s="559" t="s">
        <v>101</v>
      </c>
      <c r="B16" s="578">
        <f t="shared" si="0"/>
        <v>90000</v>
      </c>
      <c r="C16" s="587">
        <v>10000</v>
      </c>
      <c r="D16" s="587">
        <v>40000</v>
      </c>
      <c r="E16" s="560">
        <v>2</v>
      </c>
      <c r="F16" s="578">
        <f t="shared" si="1"/>
        <v>13000</v>
      </c>
      <c r="G16" s="566">
        <v>5000</v>
      </c>
      <c r="H16" s="566">
        <v>4000</v>
      </c>
      <c r="I16" s="558">
        <v>2</v>
      </c>
      <c r="J16" s="544"/>
      <c r="K16" s="544"/>
      <c r="L16" s="544"/>
    </row>
    <row r="17" spans="1:12">
      <c r="A17" s="559" t="s">
        <v>102</v>
      </c>
      <c r="B17" s="578"/>
      <c r="C17" s="587"/>
      <c r="D17" s="587"/>
      <c r="E17" s="560"/>
      <c r="F17" s="578">
        <f t="shared" si="1"/>
        <v>13000</v>
      </c>
      <c r="G17" s="566">
        <v>5000</v>
      </c>
      <c r="H17" s="566">
        <v>4000</v>
      </c>
      <c r="I17" s="558">
        <v>2</v>
      </c>
      <c r="J17" s="544"/>
      <c r="K17" s="544"/>
      <c r="L17" s="544"/>
    </row>
    <row r="18" spans="1:12" ht="15.75" thickBot="1">
      <c r="A18" s="561" t="s">
        <v>103</v>
      </c>
      <c r="B18" s="578"/>
      <c r="C18" s="588"/>
      <c r="D18" s="588"/>
      <c r="E18" s="562"/>
      <c r="F18" s="578">
        <f t="shared" si="1"/>
        <v>13000</v>
      </c>
      <c r="G18" s="566">
        <v>5000</v>
      </c>
      <c r="H18" s="566">
        <v>4000</v>
      </c>
      <c r="I18" s="558">
        <v>2</v>
      </c>
      <c r="J18" s="544"/>
      <c r="K18" s="544"/>
      <c r="L18" s="544"/>
    </row>
    <row r="19" spans="1:12" ht="15.75" thickBot="1">
      <c r="A19" s="582" t="s">
        <v>21</v>
      </c>
      <c r="B19" s="589">
        <f>SUM(B7:B18)</f>
        <v>194000</v>
      </c>
      <c r="C19" s="589">
        <f t="shared" ref="C19:E19" si="2">SUM(C7:C18)</f>
        <v>50000</v>
      </c>
      <c r="D19" s="589">
        <f t="shared" si="2"/>
        <v>72000</v>
      </c>
      <c r="E19" s="583">
        <f t="shared" si="2"/>
        <v>16</v>
      </c>
      <c r="F19" s="584">
        <f>SUM(F7:F18)</f>
        <v>156000</v>
      </c>
      <c r="G19" s="584">
        <f t="shared" ref="G19:I19" si="3">SUM(G7:G18)</f>
        <v>60000</v>
      </c>
      <c r="H19" s="584">
        <f t="shared" si="3"/>
        <v>48000</v>
      </c>
      <c r="I19" s="584">
        <f t="shared" si="3"/>
        <v>24</v>
      </c>
      <c r="J19" s="544"/>
      <c r="K19" s="544"/>
      <c r="L19" s="544"/>
    </row>
    <row r="20" spans="1:12" ht="15.75" thickBot="1">
      <c r="A20" s="585" t="s">
        <v>104</v>
      </c>
      <c r="B20" s="590">
        <f>B19/8</f>
        <v>24250</v>
      </c>
      <c r="C20" s="590">
        <f t="shared" ref="C20:E20" si="4">C19/8</f>
        <v>6250</v>
      </c>
      <c r="D20" s="590">
        <f t="shared" si="4"/>
        <v>9000</v>
      </c>
      <c r="E20" s="591">
        <f t="shared" si="4"/>
        <v>2</v>
      </c>
      <c r="F20" s="586">
        <f>F19/12</f>
        <v>13000</v>
      </c>
      <c r="G20" s="586">
        <f t="shared" ref="G20:I20" si="5">G19/12</f>
        <v>5000</v>
      </c>
      <c r="H20" s="586">
        <f t="shared" si="5"/>
        <v>4000</v>
      </c>
      <c r="I20" s="586">
        <f t="shared" si="5"/>
        <v>2</v>
      </c>
      <c r="J20" s="544"/>
      <c r="K20" s="544"/>
      <c r="L20" s="544"/>
    </row>
    <row r="24" spans="1:12" ht="20.25" customHeight="1">
      <c r="A24" s="1294" t="s">
        <v>238</v>
      </c>
      <c r="B24" s="1294"/>
      <c r="C24" s="1294"/>
      <c r="D24" s="1294"/>
      <c r="E24" s="1294"/>
      <c r="F24" s="1294"/>
      <c r="G24" s="1294"/>
      <c r="H24" s="1294"/>
      <c r="I24" s="1294"/>
      <c r="J24" s="548"/>
      <c r="K24" s="548"/>
    </row>
    <row r="25" spans="1:12" ht="15.75" thickBot="1">
      <c r="A25" s="545"/>
      <c r="B25" s="546"/>
      <c r="C25" s="546"/>
      <c r="D25" s="546"/>
      <c r="E25" s="546"/>
      <c r="F25" s="545"/>
      <c r="G25" s="544"/>
      <c r="H25" s="544"/>
      <c r="I25" s="563" t="s">
        <v>44</v>
      </c>
      <c r="K25" s="542"/>
    </row>
    <row r="26" spans="1:12" ht="30" customHeight="1">
      <c r="A26" s="1300" t="s">
        <v>237</v>
      </c>
      <c r="B26" s="1302" t="s">
        <v>955</v>
      </c>
      <c r="C26" s="1298"/>
      <c r="D26" s="1298"/>
      <c r="E26" s="1298"/>
      <c r="F26" s="1297" t="s">
        <v>956</v>
      </c>
      <c r="G26" s="1298"/>
      <c r="H26" s="1298"/>
      <c r="I26" s="1299"/>
    </row>
    <row r="27" spans="1:12" ht="30" customHeight="1" thickBot="1">
      <c r="A27" s="1301"/>
      <c r="B27" s="550" t="s">
        <v>241</v>
      </c>
      <c r="C27" s="550" t="s">
        <v>198</v>
      </c>
      <c r="D27" s="550" t="s">
        <v>239</v>
      </c>
      <c r="E27" s="551" t="s">
        <v>240</v>
      </c>
      <c r="F27" s="549" t="s">
        <v>241</v>
      </c>
      <c r="G27" s="550" t="s">
        <v>198</v>
      </c>
      <c r="H27" s="550" t="s">
        <v>239</v>
      </c>
      <c r="I27" s="551" t="s">
        <v>240</v>
      </c>
    </row>
    <row r="28" spans="1:12" ht="15.75" thickBot="1">
      <c r="A28" s="564"/>
      <c r="B28" s="555" t="s">
        <v>242</v>
      </c>
      <c r="C28" s="555">
        <v>1</v>
      </c>
      <c r="D28" s="555">
        <v>2</v>
      </c>
      <c r="E28" s="556">
        <v>3</v>
      </c>
      <c r="F28" s="554" t="s">
        <v>242</v>
      </c>
      <c r="G28" s="555">
        <v>1</v>
      </c>
      <c r="H28" s="555">
        <v>2</v>
      </c>
      <c r="I28" s="556">
        <v>3</v>
      </c>
    </row>
    <row r="29" spans="1:12">
      <c r="A29" s="565" t="s">
        <v>92</v>
      </c>
      <c r="B29" s="578">
        <f>C29+(D29*E29)</f>
        <v>20061.73</v>
      </c>
      <c r="C29" s="566">
        <v>7716.05</v>
      </c>
      <c r="D29" s="566">
        <v>6172.84</v>
      </c>
      <c r="E29" s="558">
        <v>2</v>
      </c>
      <c r="F29" s="578">
        <f>G29+(H29*I29)</f>
        <v>20061.73</v>
      </c>
      <c r="G29" s="566">
        <v>7716.05</v>
      </c>
      <c r="H29" s="566">
        <v>6172.84</v>
      </c>
      <c r="I29" s="558">
        <v>2</v>
      </c>
    </row>
    <row r="30" spans="1:12">
      <c r="A30" s="567" t="s">
        <v>93</v>
      </c>
      <c r="B30" s="578">
        <f t="shared" ref="B30:B38" si="6">C30+(D30*E30)</f>
        <v>20061.650000000001</v>
      </c>
      <c r="C30" s="566">
        <v>7716.05</v>
      </c>
      <c r="D30" s="566">
        <v>6172.8</v>
      </c>
      <c r="E30" s="558">
        <v>2</v>
      </c>
      <c r="F30" s="578">
        <f>G30+(H30*I30)</f>
        <v>20061.73</v>
      </c>
      <c r="G30" s="566">
        <v>7716.05</v>
      </c>
      <c r="H30" s="566">
        <v>6172.84</v>
      </c>
      <c r="I30" s="558">
        <v>2</v>
      </c>
    </row>
    <row r="31" spans="1:12">
      <c r="A31" s="567" t="s">
        <v>94</v>
      </c>
      <c r="B31" s="578">
        <f t="shared" si="6"/>
        <v>20061.73</v>
      </c>
      <c r="C31" s="566">
        <v>7716.05</v>
      </c>
      <c r="D31" s="566">
        <v>6172.84</v>
      </c>
      <c r="E31" s="558">
        <v>2</v>
      </c>
      <c r="F31" s="578">
        <f>G31+(H31*I31)</f>
        <v>20061.73</v>
      </c>
      <c r="G31" s="566">
        <v>7716.05</v>
      </c>
      <c r="H31" s="566">
        <v>6172.84</v>
      </c>
      <c r="I31" s="558">
        <v>2</v>
      </c>
    </row>
    <row r="32" spans="1:12">
      <c r="A32" s="567" t="s">
        <v>95</v>
      </c>
      <c r="B32" s="578">
        <f t="shared" si="6"/>
        <v>40123.46</v>
      </c>
      <c r="C32" s="566">
        <v>15432.1</v>
      </c>
      <c r="D32" s="566">
        <v>12345.68</v>
      </c>
      <c r="E32" s="558">
        <v>2</v>
      </c>
      <c r="F32" s="578">
        <f>G32+(H32*I32)</f>
        <v>20061.73</v>
      </c>
      <c r="G32" s="566">
        <v>7716.05</v>
      </c>
      <c r="H32" s="566">
        <v>6172.84</v>
      </c>
      <c r="I32" s="558">
        <v>2</v>
      </c>
    </row>
    <row r="33" spans="1:11">
      <c r="A33" s="567" t="s">
        <v>96</v>
      </c>
      <c r="B33" s="578"/>
      <c r="C33" s="566"/>
      <c r="D33" s="566"/>
      <c r="E33" s="558"/>
      <c r="F33" s="578">
        <f>G33+(H33*I33)</f>
        <v>20061.73</v>
      </c>
      <c r="G33" s="566">
        <v>7716.05</v>
      </c>
      <c r="H33" s="566">
        <v>6172.84</v>
      </c>
      <c r="I33" s="560">
        <v>2</v>
      </c>
    </row>
    <row r="34" spans="1:11">
      <c r="A34" s="567" t="s">
        <v>97</v>
      </c>
      <c r="B34" s="578">
        <f t="shared" si="6"/>
        <v>20061.650000000001</v>
      </c>
      <c r="C34" s="566">
        <v>7716.05</v>
      </c>
      <c r="D34" s="566">
        <v>6172.8</v>
      </c>
      <c r="E34" s="558">
        <v>2</v>
      </c>
      <c r="F34" s="578">
        <f t="shared" ref="F34:F40" si="7">G34+(H34*I34)</f>
        <v>20061.73</v>
      </c>
      <c r="G34" s="566">
        <v>7716.05</v>
      </c>
      <c r="H34" s="566">
        <v>6172.84</v>
      </c>
      <c r="I34" s="558">
        <v>2</v>
      </c>
    </row>
    <row r="35" spans="1:11">
      <c r="A35" s="567" t="s">
        <v>98</v>
      </c>
      <c r="B35" s="578">
        <f t="shared" si="6"/>
        <v>20061.650000000001</v>
      </c>
      <c r="C35" s="566">
        <v>7716.05</v>
      </c>
      <c r="D35" s="566">
        <v>6172.8</v>
      </c>
      <c r="E35" s="558">
        <v>2</v>
      </c>
      <c r="F35" s="578">
        <f t="shared" si="7"/>
        <v>20061.73</v>
      </c>
      <c r="G35" s="566">
        <v>7716.05</v>
      </c>
      <c r="H35" s="566">
        <v>6172.84</v>
      </c>
      <c r="I35" s="558">
        <v>2</v>
      </c>
    </row>
    <row r="36" spans="1:11">
      <c r="A36" s="567" t="s">
        <v>99</v>
      </c>
      <c r="B36" s="578"/>
      <c r="C36" s="566"/>
      <c r="D36" s="566"/>
      <c r="E36" s="558"/>
      <c r="F36" s="578">
        <f t="shared" si="7"/>
        <v>20061.73</v>
      </c>
      <c r="G36" s="566">
        <v>7716.05</v>
      </c>
      <c r="H36" s="566">
        <v>6172.84</v>
      </c>
      <c r="I36" s="558">
        <v>2</v>
      </c>
    </row>
    <row r="37" spans="1:11">
      <c r="A37" s="567" t="s">
        <v>100</v>
      </c>
      <c r="B37" s="578">
        <f t="shared" si="6"/>
        <v>20061.650000000001</v>
      </c>
      <c r="C37" s="566">
        <v>7716.05</v>
      </c>
      <c r="D37" s="566">
        <v>6172.8</v>
      </c>
      <c r="E37" s="558">
        <v>2</v>
      </c>
      <c r="F37" s="578">
        <f t="shared" si="7"/>
        <v>20061.73</v>
      </c>
      <c r="G37" s="566">
        <v>7716.05</v>
      </c>
      <c r="H37" s="566">
        <v>6172.84</v>
      </c>
      <c r="I37" s="558">
        <v>2</v>
      </c>
    </row>
    <row r="38" spans="1:11">
      <c r="A38" s="567" t="s">
        <v>101</v>
      </c>
      <c r="B38" s="578">
        <f t="shared" si="6"/>
        <v>40123.300000000003</v>
      </c>
      <c r="C38" s="566">
        <v>15432.1</v>
      </c>
      <c r="D38" s="566">
        <v>12345.6</v>
      </c>
      <c r="E38" s="558">
        <v>2</v>
      </c>
      <c r="F38" s="578">
        <f t="shared" si="7"/>
        <v>20061.73</v>
      </c>
      <c r="G38" s="566">
        <v>7716.05</v>
      </c>
      <c r="H38" s="566">
        <v>6172.84</v>
      </c>
      <c r="I38" s="558">
        <v>2</v>
      </c>
      <c r="J38" s="568"/>
    </row>
    <row r="39" spans="1:11">
      <c r="A39" s="567" t="s">
        <v>102</v>
      </c>
      <c r="B39" s="578"/>
      <c r="C39" s="566"/>
      <c r="D39" s="566"/>
      <c r="E39" s="558"/>
      <c r="F39" s="578">
        <f t="shared" si="7"/>
        <v>20061.73</v>
      </c>
      <c r="G39" s="566">
        <v>7716.05</v>
      </c>
      <c r="H39" s="566">
        <v>6172.84</v>
      </c>
      <c r="I39" s="558">
        <v>2</v>
      </c>
    </row>
    <row r="40" spans="1:11" ht="15.75" thickBot="1">
      <c r="A40" s="569" t="s">
        <v>103</v>
      </c>
      <c r="B40" s="578"/>
      <c r="C40" s="566"/>
      <c r="D40" s="566"/>
      <c r="E40" s="558"/>
      <c r="F40" s="566">
        <f t="shared" si="7"/>
        <v>20061.73</v>
      </c>
      <c r="G40" s="566">
        <v>7716.05</v>
      </c>
      <c r="H40" s="566">
        <v>6172.84</v>
      </c>
      <c r="I40" s="558">
        <v>2</v>
      </c>
    </row>
    <row r="41" spans="1:11" s="575" customFormat="1" thickBot="1">
      <c r="A41" s="573" t="s">
        <v>21</v>
      </c>
      <c r="B41" s="579">
        <f t="shared" ref="B41:I41" si="8">SUM(B29:B40)</f>
        <v>200616.82</v>
      </c>
      <c r="C41" s="579">
        <f t="shared" si="8"/>
        <v>77160.500000000015</v>
      </c>
      <c r="D41" s="579">
        <f t="shared" si="8"/>
        <v>61728.160000000003</v>
      </c>
      <c r="E41" s="570">
        <f t="shared" si="8"/>
        <v>16</v>
      </c>
      <c r="F41" s="574">
        <f t="shared" si="8"/>
        <v>240740.76000000004</v>
      </c>
      <c r="G41" s="570">
        <f t="shared" si="8"/>
        <v>92592.60000000002</v>
      </c>
      <c r="H41" s="570">
        <f t="shared" si="8"/>
        <v>74074.079999999987</v>
      </c>
      <c r="I41" s="570">
        <f t="shared" si="8"/>
        <v>24</v>
      </c>
    </row>
    <row r="42" spans="1:11" s="575" customFormat="1" thickBot="1">
      <c r="A42" s="576" t="s">
        <v>104</v>
      </c>
      <c r="B42" s="580">
        <f>B41/8</f>
        <v>25077.102500000001</v>
      </c>
      <c r="C42" s="580">
        <f>C41/8</f>
        <v>9645.0625000000018</v>
      </c>
      <c r="D42" s="580">
        <f>D41/8</f>
        <v>7716.02</v>
      </c>
      <c r="E42" s="581">
        <f>E41/8</f>
        <v>2</v>
      </c>
      <c r="F42" s="577">
        <f>F41/12</f>
        <v>20061.730000000003</v>
      </c>
      <c r="G42" s="577">
        <f t="shared" ref="G42:I42" si="9">G41/12</f>
        <v>7716.050000000002</v>
      </c>
      <c r="H42" s="577">
        <f t="shared" si="9"/>
        <v>6172.8399999999992</v>
      </c>
      <c r="I42" s="577">
        <f t="shared" si="9"/>
        <v>2</v>
      </c>
    </row>
    <row r="43" spans="1:11">
      <c r="A43" s="571"/>
      <c r="B43" s="572"/>
      <c r="C43" s="572"/>
      <c r="D43" s="544"/>
      <c r="E43" s="544"/>
      <c r="F43" s="544"/>
      <c r="G43" s="572"/>
      <c r="H43" s="572"/>
      <c r="I43" s="544"/>
      <c r="J43" s="544"/>
      <c r="K43" s="544"/>
    </row>
    <row r="44" spans="1:11">
      <c r="A44" s="571"/>
      <c r="B44" s="572"/>
      <c r="C44" s="572"/>
      <c r="D44" s="544"/>
      <c r="E44" s="544"/>
      <c r="F44" s="544"/>
      <c r="G44" s="572"/>
      <c r="H44" s="572"/>
      <c r="I44" s="544"/>
      <c r="J44" s="544"/>
      <c r="K44" s="544"/>
    </row>
  </sheetData>
  <mergeCells count="8">
    <mergeCell ref="A2:I2"/>
    <mergeCell ref="A4:A5"/>
    <mergeCell ref="B4:E4"/>
    <mergeCell ref="F4:I4"/>
    <mergeCell ref="A26:A27"/>
    <mergeCell ref="B26:E26"/>
    <mergeCell ref="F26:I26"/>
    <mergeCell ref="A24:I24"/>
  </mergeCells>
  <printOptions horizontalCentered="1"/>
  <pageMargins left="0.15748031496062992" right="0.35433070866141736" top="0.98425196850393704" bottom="0.98425196850393704" header="0.51181102362204722" footer="0.51181102362204722"/>
  <pageSetup scale="85" orientation="portrait" r:id="rId1"/>
  <headerFooter alignWithMargins="0"/>
  <rowBreaks count="1" manualBreakCount="1">
    <brk id="42" max="16383" man="1"/>
  </rowBreaks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7">
    <tabColor theme="6" tint="0.59999389629810485"/>
  </sheetPr>
  <dimension ref="B1:M51"/>
  <sheetViews>
    <sheetView showGridLines="0" topLeftCell="A16" zoomScale="115" zoomScaleNormal="115" workbookViewId="0">
      <selection activeCell="C7" sqref="C7"/>
    </sheetView>
  </sheetViews>
  <sheetFormatPr defaultColWidth="9.140625" defaultRowHeight="12.75"/>
  <cols>
    <col min="1" max="1" width="3.7109375" style="53" customWidth="1"/>
    <col min="2" max="2" width="9.140625" style="53"/>
    <col min="3" max="13" width="12.7109375" style="53" customWidth="1"/>
    <col min="14" max="16384" width="9.140625" style="53"/>
  </cols>
  <sheetData>
    <row r="1" spans="2:13">
      <c r="J1" s="25" t="s">
        <v>348</v>
      </c>
    </row>
    <row r="2" spans="2:13" ht="21.75" customHeight="1">
      <c r="B2" s="1306" t="s">
        <v>243</v>
      </c>
      <c r="C2" s="1306"/>
      <c r="D2" s="1306"/>
      <c r="E2" s="1306"/>
      <c r="F2" s="1306"/>
      <c r="G2" s="1306"/>
      <c r="H2" s="1306"/>
      <c r="I2" s="1306"/>
      <c r="J2" s="1306"/>
      <c r="K2" s="882"/>
      <c r="L2" s="882"/>
    </row>
    <row r="3" spans="2:13" ht="15" thickBot="1">
      <c r="B3" s="883"/>
      <c r="C3" s="884"/>
      <c r="D3" s="884"/>
      <c r="E3" s="884"/>
      <c r="F3" s="884"/>
      <c r="G3" s="883"/>
      <c r="H3" s="883"/>
      <c r="I3" s="883"/>
      <c r="J3" s="194" t="s">
        <v>44</v>
      </c>
      <c r="K3" s="883"/>
      <c r="L3" s="885"/>
      <c r="M3" s="198"/>
    </row>
    <row r="4" spans="2:13" ht="30" customHeight="1">
      <c r="B4" s="1307" t="s">
        <v>237</v>
      </c>
      <c r="C4" s="1305" t="s">
        <v>957</v>
      </c>
      <c r="D4" s="1128"/>
      <c r="E4" s="1128"/>
      <c r="F4" s="1129"/>
      <c r="G4" s="1128" t="s">
        <v>958</v>
      </c>
      <c r="H4" s="1128"/>
      <c r="I4" s="1128"/>
      <c r="J4" s="1129"/>
      <c r="K4" s="886"/>
      <c r="L4" s="886"/>
      <c r="M4" s="198"/>
    </row>
    <row r="5" spans="2:13" ht="30" customHeight="1" thickBot="1">
      <c r="B5" s="1308"/>
      <c r="C5" s="887" t="s">
        <v>241</v>
      </c>
      <c r="D5" s="888" t="s">
        <v>198</v>
      </c>
      <c r="E5" s="888" t="s">
        <v>239</v>
      </c>
      <c r="F5" s="889" t="s">
        <v>240</v>
      </c>
      <c r="G5" s="887" t="s">
        <v>241</v>
      </c>
      <c r="H5" s="888" t="s">
        <v>198</v>
      </c>
      <c r="I5" s="888" t="s">
        <v>239</v>
      </c>
      <c r="J5" s="889" t="s">
        <v>240</v>
      </c>
      <c r="K5" s="890"/>
      <c r="L5" s="890"/>
      <c r="M5" s="198"/>
    </row>
    <row r="6" spans="2:13" ht="15" thickBot="1">
      <c r="B6" s="891"/>
      <c r="C6" s="892" t="s">
        <v>242</v>
      </c>
      <c r="D6" s="893">
        <v>1</v>
      </c>
      <c r="E6" s="893">
        <v>2</v>
      </c>
      <c r="F6" s="894">
        <v>3</v>
      </c>
      <c r="G6" s="892" t="s">
        <v>242</v>
      </c>
      <c r="H6" s="893">
        <v>1</v>
      </c>
      <c r="I6" s="893">
        <v>2</v>
      </c>
      <c r="J6" s="894">
        <v>3</v>
      </c>
      <c r="K6" s="890"/>
      <c r="L6" s="890"/>
      <c r="M6" s="198"/>
    </row>
    <row r="7" spans="2:13" ht="14.25">
      <c r="B7" s="895" t="s">
        <v>92</v>
      </c>
      <c r="C7" s="896">
        <f>D7+(E7*F7)</f>
        <v>0</v>
      </c>
      <c r="D7" s="897"/>
      <c r="E7" s="898"/>
      <c r="F7" s="899"/>
      <c r="G7" s="896">
        <f>H7+(I7*J7)</f>
        <v>0</v>
      </c>
      <c r="H7" s="897"/>
      <c r="I7" s="898"/>
      <c r="J7" s="899"/>
      <c r="K7" s="900"/>
      <c r="L7" s="900"/>
      <c r="M7" s="198"/>
    </row>
    <row r="8" spans="2:13" ht="14.25">
      <c r="B8" s="901" t="s">
        <v>93</v>
      </c>
      <c r="C8" s="896">
        <f t="shared" ref="C8:C18" si="0">D8+(E8*F8)</f>
        <v>0</v>
      </c>
      <c r="D8" s="902"/>
      <c r="E8" s="903"/>
      <c r="F8" s="904"/>
      <c r="G8" s="905">
        <f t="shared" ref="G8:G18" si="1">H8+(I8*J8)</f>
        <v>0</v>
      </c>
      <c r="H8" s="902"/>
      <c r="I8" s="903"/>
      <c r="J8" s="904"/>
      <c r="K8" s="900"/>
      <c r="L8" s="900"/>
      <c r="M8" s="198"/>
    </row>
    <row r="9" spans="2:13" ht="14.25">
      <c r="B9" s="901" t="s">
        <v>94</v>
      </c>
      <c r="C9" s="896">
        <f t="shared" si="0"/>
        <v>0</v>
      </c>
      <c r="D9" s="902"/>
      <c r="E9" s="903"/>
      <c r="F9" s="904"/>
      <c r="G9" s="905">
        <f t="shared" si="1"/>
        <v>0</v>
      </c>
      <c r="H9" s="902"/>
      <c r="I9" s="903"/>
      <c r="J9" s="904"/>
      <c r="K9" s="900"/>
      <c r="L9" s="900"/>
      <c r="M9" s="198"/>
    </row>
    <row r="10" spans="2:13" ht="14.25">
      <c r="B10" s="901" t="s">
        <v>95</v>
      </c>
      <c r="C10" s="896">
        <f t="shared" si="0"/>
        <v>0</v>
      </c>
      <c r="D10" s="902"/>
      <c r="E10" s="903"/>
      <c r="F10" s="904"/>
      <c r="G10" s="905">
        <f t="shared" si="1"/>
        <v>0</v>
      </c>
      <c r="H10" s="902"/>
      <c r="I10" s="903"/>
      <c r="J10" s="904"/>
      <c r="K10" s="900"/>
      <c r="L10" s="900"/>
      <c r="M10" s="198"/>
    </row>
    <row r="11" spans="2:13" ht="14.25">
      <c r="B11" s="901" t="s">
        <v>96</v>
      </c>
      <c r="C11" s="896">
        <f t="shared" si="0"/>
        <v>0</v>
      </c>
      <c r="D11" s="902"/>
      <c r="E11" s="903"/>
      <c r="F11" s="904"/>
      <c r="G11" s="905">
        <f t="shared" si="1"/>
        <v>0</v>
      </c>
      <c r="H11" s="902"/>
      <c r="I11" s="903"/>
      <c r="J11" s="904"/>
      <c r="K11" s="900"/>
      <c r="L11" s="900"/>
      <c r="M11" s="198"/>
    </row>
    <row r="12" spans="2:13" ht="14.25">
      <c r="B12" s="901" t="s">
        <v>97</v>
      </c>
      <c r="C12" s="896">
        <f t="shared" si="0"/>
        <v>0</v>
      </c>
      <c r="D12" s="902"/>
      <c r="E12" s="903"/>
      <c r="F12" s="904"/>
      <c r="G12" s="905">
        <f t="shared" si="1"/>
        <v>0</v>
      </c>
      <c r="H12" s="902"/>
      <c r="I12" s="903"/>
      <c r="J12" s="904"/>
      <c r="K12" s="900"/>
      <c r="L12" s="900"/>
      <c r="M12" s="198"/>
    </row>
    <row r="13" spans="2:13" ht="14.25">
      <c r="B13" s="901" t="s">
        <v>98</v>
      </c>
      <c r="C13" s="896">
        <f t="shared" si="0"/>
        <v>0</v>
      </c>
      <c r="D13" s="902"/>
      <c r="E13" s="903"/>
      <c r="F13" s="904"/>
      <c r="G13" s="905">
        <f t="shared" si="1"/>
        <v>0</v>
      </c>
      <c r="H13" s="902"/>
      <c r="I13" s="903"/>
      <c r="J13" s="904"/>
      <c r="K13" s="900"/>
      <c r="L13" s="900"/>
      <c r="M13" s="198"/>
    </row>
    <row r="14" spans="2:13" ht="14.25">
      <c r="B14" s="901" t="s">
        <v>99</v>
      </c>
      <c r="C14" s="896">
        <f t="shared" si="0"/>
        <v>0</v>
      </c>
      <c r="D14" s="902"/>
      <c r="E14" s="903"/>
      <c r="F14" s="904"/>
      <c r="G14" s="905">
        <f t="shared" si="1"/>
        <v>0</v>
      </c>
      <c r="H14" s="902"/>
      <c r="I14" s="903"/>
      <c r="J14" s="904"/>
      <c r="K14" s="900"/>
      <c r="L14" s="900"/>
      <c r="M14" s="198"/>
    </row>
    <row r="15" spans="2:13" ht="14.25">
      <c r="B15" s="901" t="s">
        <v>100</v>
      </c>
      <c r="C15" s="896">
        <f t="shared" si="0"/>
        <v>0</v>
      </c>
      <c r="D15" s="902"/>
      <c r="E15" s="903"/>
      <c r="F15" s="904"/>
      <c r="G15" s="905">
        <f t="shared" si="1"/>
        <v>0</v>
      </c>
      <c r="H15" s="902"/>
      <c r="I15" s="903"/>
      <c r="J15" s="904"/>
      <c r="K15" s="900"/>
      <c r="L15" s="900"/>
      <c r="M15" s="198"/>
    </row>
    <row r="16" spans="2:13" ht="14.25">
      <c r="B16" s="901" t="s">
        <v>101</v>
      </c>
      <c r="C16" s="896">
        <f t="shared" si="0"/>
        <v>0</v>
      </c>
      <c r="D16" s="902"/>
      <c r="E16" s="903"/>
      <c r="F16" s="904"/>
      <c r="G16" s="905">
        <f t="shared" si="1"/>
        <v>0</v>
      </c>
      <c r="H16" s="902"/>
      <c r="I16" s="903"/>
      <c r="J16" s="904"/>
      <c r="K16" s="900"/>
      <c r="L16" s="900"/>
      <c r="M16" s="198"/>
    </row>
    <row r="17" spans="2:13" ht="14.25">
      <c r="B17" s="901" t="s">
        <v>102</v>
      </c>
      <c r="C17" s="896">
        <f t="shared" si="0"/>
        <v>0</v>
      </c>
      <c r="D17" s="902"/>
      <c r="E17" s="903"/>
      <c r="F17" s="904"/>
      <c r="G17" s="905">
        <f t="shared" si="1"/>
        <v>0</v>
      </c>
      <c r="H17" s="902"/>
      <c r="I17" s="903"/>
      <c r="J17" s="904"/>
      <c r="K17" s="900"/>
      <c r="L17" s="900"/>
      <c r="M17" s="198"/>
    </row>
    <row r="18" spans="2:13" ht="15" thickBot="1">
      <c r="B18" s="906" t="s">
        <v>103</v>
      </c>
      <c r="C18" s="896">
        <f t="shared" si="0"/>
        <v>0</v>
      </c>
      <c r="D18" s="907"/>
      <c r="E18" s="908"/>
      <c r="F18" s="909"/>
      <c r="G18" s="910">
        <f t="shared" si="1"/>
        <v>0</v>
      </c>
      <c r="H18" s="907"/>
      <c r="I18" s="908"/>
      <c r="J18" s="909"/>
      <c r="K18" s="900"/>
      <c r="L18" s="900"/>
      <c r="M18" s="198"/>
    </row>
    <row r="19" spans="2:13" ht="15" thickBot="1">
      <c r="B19" s="911" t="s">
        <v>21</v>
      </c>
      <c r="C19" s="912">
        <f>SUM(C7:C18)</f>
        <v>0</v>
      </c>
      <c r="D19" s="913"/>
      <c r="E19" s="913"/>
      <c r="F19" s="914"/>
      <c r="G19" s="912">
        <f>SUM(G7:G18)</f>
        <v>0</v>
      </c>
      <c r="H19" s="913"/>
      <c r="I19" s="913"/>
      <c r="J19" s="914"/>
      <c r="K19" s="900"/>
      <c r="L19" s="900"/>
      <c r="M19" s="198"/>
    </row>
    <row r="20" spans="2:13" ht="15" thickBot="1">
      <c r="B20" s="915" t="s">
        <v>104</v>
      </c>
      <c r="C20" s="916"/>
      <c r="D20" s="917"/>
      <c r="E20" s="917"/>
      <c r="F20" s="918"/>
      <c r="G20" s="916"/>
      <c r="H20" s="917"/>
      <c r="I20" s="917"/>
      <c r="J20" s="918"/>
      <c r="K20" s="900"/>
      <c r="L20" s="900"/>
      <c r="M20" s="198"/>
    </row>
    <row r="24" spans="2:13" ht="20.25" customHeight="1">
      <c r="B24" s="1306" t="s">
        <v>244</v>
      </c>
      <c r="C24" s="1306"/>
      <c r="D24" s="1306"/>
      <c r="E24" s="1306"/>
      <c r="F24" s="1306"/>
      <c r="G24" s="1306"/>
      <c r="H24" s="1306"/>
      <c r="I24" s="1306"/>
      <c r="J24" s="1306"/>
      <c r="K24" s="919"/>
      <c r="L24" s="919"/>
    </row>
    <row r="25" spans="2:13" ht="15" thickBot="1">
      <c r="B25" s="920"/>
      <c r="C25" s="921"/>
      <c r="D25" s="921"/>
      <c r="E25" s="921"/>
      <c r="F25" s="921"/>
      <c r="G25" s="920"/>
      <c r="H25" s="900"/>
      <c r="I25" s="900"/>
      <c r="J25" s="922" t="s">
        <v>44</v>
      </c>
      <c r="K25" s="883"/>
      <c r="L25" s="885"/>
    </row>
    <row r="26" spans="2:13" ht="30" customHeight="1">
      <c r="B26" s="1303" t="s">
        <v>237</v>
      </c>
      <c r="C26" s="1127" t="s">
        <v>1144</v>
      </c>
      <c r="D26" s="1128"/>
      <c r="E26" s="1128"/>
      <c r="F26" s="1129"/>
      <c r="G26" s="1305" t="s">
        <v>1145</v>
      </c>
      <c r="H26" s="1128"/>
      <c r="I26" s="1128"/>
      <c r="J26" s="1129"/>
    </row>
    <row r="27" spans="2:13" ht="30" customHeight="1" thickBot="1">
      <c r="B27" s="1304"/>
      <c r="C27" s="888" t="s">
        <v>241</v>
      </c>
      <c r="D27" s="888" t="s">
        <v>198</v>
      </c>
      <c r="E27" s="888" t="s">
        <v>239</v>
      </c>
      <c r="F27" s="889" t="s">
        <v>240</v>
      </c>
      <c r="G27" s="887" t="s">
        <v>241</v>
      </c>
      <c r="H27" s="888" t="s">
        <v>198</v>
      </c>
      <c r="I27" s="888" t="s">
        <v>239</v>
      </c>
      <c r="J27" s="889" t="s">
        <v>240</v>
      </c>
    </row>
    <row r="28" spans="2:13" ht="15" thickBot="1">
      <c r="B28" s="923"/>
      <c r="C28" s="893" t="s">
        <v>242</v>
      </c>
      <c r="D28" s="893">
        <v>1</v>
      </c>
      <c r="E28" s="893">
        <v>2</v>
      </c>
      <c r="F28" s="894">
        <v>3</v>
      </c>
      <c r="G28" s="892" t="s">
        <v>242</v>
      </c>
      <c r="H28" s="893">
        <v>1</v>
      </c>
      <c r="I28" s="893">
        <v>2</v>
      </c>
      <c r="J28" s="894">
        <v>3</v>
      </c>
    </row>
    <row r="29" spans="2:13" ht="14.25">
      <c r="B29" s="924" t="s">
        <v>92</v>
      </c>
      <c r="C29" s="897">
        <f>D29+(E29*F29)</f>
        <v>0</v>
      </c>
      <c r="D29" s="897"/>
      <c r="E29" s="898"/>
      <c r="F29" s="899"/>
      <c r="G29" s="896">
        <f>H29+(I29*J29)</f>
        <v>0</v>
      </c>
      <c r="H29" s="897"/>
      <c r="I29" s="898"/>
      <c r="J29" s="899"/>
    </row>
    <row r="30" spans="2:13" ht="14.25">
      <c r="B30" s="925" t="s">
        <v>93</v>
      </c>
      <c r="C30" s="902">
        <f t="shared" ref="C30:C40" si="2">D30+(E30*F30)</f>
        <v>0</v>
      </c>
      <c r="D30" s="902"/>
      <c r="E30" s="903"/>
      <c r="F30" s="903"/>
      <c r="G30" s="926">
        <f t="shared" ref="G30:G40" si="3">H30+(I30*J30)</f>
        <v>0</v>
      </c>
      <c r="H30" s="902"/>
      <c r="I30" s="903"/>
      <c r="J30" s="904"/>
    </row>
    <row r="31" spans="2:13" ht="14.25">
      <c r="B31" s="925" t="s">
        <v>94</v>
      </c>
      <c r="C31" s="902">
        <f t="shared" si="2"/>
        <v>0</v>
      </c>
      <c r="D31" s="902"/>
      <c r="E31" s="903"/>
      <c r="F31" s="903"/>
      <c r="G31" s="926">
        <f t="shared" si="3"/>
        <v>0</v>
      </c>
      <c r="H31" s="902"/>
      <c r="I31" s="903"/>
      <c r="J31" s="904"/>
    </row>
    <row r="32" spans="2:13" ht="14.25">
      <c r="B32" s="925" t="s">
        <v>95</v>
      </c>
      <c r="C32" s="902">
        <f t="shared" si="2"/>
        <v>0</v>
      </c>
      <c r="D32" s="902"/>
      <c r="E32" s="903"/>
      <c r="F32" s="903"/>
      <c r="G32" s="926">
        <f t="shared" si="3"/>
        <v>0</v>
      </c>
      <c r="H32" s="902"/>
      <c r="I32" s="903"/>
      <c r="J32" s="904"/>
    </row>
    <row r="33" spans="2:10" ht="14.25">
      <c r="B33" s="925" t="s">
        <v>96</v>
      </c>
      <c r="C33" s="902">
        <f t="shared" si="2"/>
        <v>0</v>
      </c>
      <c r="D33" s="902"/>
      <c r="E33" s="903"/>
      <c r="F33" s="903"/>
      <c r="G33" s="926">
        <f t="shared" si="3"/>
        <v>0</v>
      </c>
      <c r="H33" s="902"/>
      <c r="I33" s="903"/>
      <c r="J33" s="904"/>
    </row>
    <row r="34" spans="2:10" ht="14.25">
      <c r="B34" s="925" t="s">
        <v>97</v>
      </c>
      <c r="C34" s="902">
        <f t="shared" si="2"/>
        <v>0</v>
      </c>
      <c r="D34" s="902"/>
      <c r="E34" s="903"/>
      <c r="F34" s="903"/>
      <c r="G34" s="926">
        <f t="shared" si="3"/>
        <v>0</v>
      </c>
      <c r="H34" s="902"/>
      <c r="I34" s="903"/>
      <c r="J34" s="904"/>
    </row>
    <row r="35" spans="2:10" ht="14.25">
      <c r="B35" s="925" t="s">
        <v>98</v>
      </c>
      <c r="C35" s="902">
        <f t="shared" si="2"/>
        <v>0</v>
      </c>
      <c r="D35" s="902"/>
      <c r="E35" s="903"/>
      <c r="F35" s="903"/>
      <c r="G35" s="926">
        <f t="shared" si="3"/>
        <v>0</v>
      </c>
      <c r="H35" s="902"/>
      <c r="I35" s="903"/>
      <c r="J35" s="904"/>
    </row>
    <row r="36" spans="2:10" ht="14.25">
      <c r="B36" s="925" t="s">
        <v>99</v>
      </c>
      <c r="C36" s="902">
        <f t="shared" si="2"/>
        <v>0</v>
      </c>
      <c r="D36" s="902"/>
      <c r="E36" s="903"/>
      <c r="F36" s="903"/>
      <c r="G36" s="926">
        <f t="shared" si="3"/>
        <v>0</v>
      </c>
      <c r="H36" s="902"/>
      <c r="I36" s="903"/>
      <c r="J36" s="904"/>
    </row>
    <row r="37" spans="2:10" ht="14.25">
      <c r="B37" s="925" t="s">
        <v>100</v>
      </c>
      <c r="C37" s="902">
        <f t="shared" si="2"/>
        <v>0</v>
      </c>
      <c r="D37" s="902"/>
      <c r="E37" s="903"/>
      <c r="F37" s="903"/>
      <c r="G37" s="926">
        <f t="shared" si="3"/>
        <v>0</v>
      </c>
      <c r="H37" s="902"/>
      <c r="I37" s="903"/>
      <c r="J37" s="904"/>
    </row>
    <row r="38" spans="2:10" ht="14.25">
      <c r="B38" s="925" t="s">
        <v>101</v>
      </c>
      <c r="C38" s="902">
        <f t="shared" si="2"/>
        <v>0</v>
      </c>
      <c r="D38" s="902"/>
      <c r="E38" s="903"/>
      <c r="F38" s="903"/>
      <c r="G38" s="926">
        <f t="shared" si="3"/>
        <v>0</v>
      </c>
      <c r="H38" s="902"/>
      <c r="I38" s="903"/>
      <c r="J38" s="904"/>
    </row>
    <row r="39" spans="2:10" ht="14.25">
      <c r="B39" s="925" t="s">
        <v>102</v>
      </c>
      <c r="C39" s="902">
        <f t="shared" si="2"/>
        <v>0</v>
      </c>
      <c r="D39" s="902"/>
      <c r="E39" s="903"/>
      <c r="F39" s="903"/>
      <c r="G39" s="926">
        <f t="shared" si="3"/>
        <v>0</v>
      </c>
      <c r="H39" s="902"/>
      <c r="I39" s="903"/>
      <c r="J39" s="904"/>
    </row>
    <row r="40" spans="2:10" ht="15" thickBot="1">
      <c r="B40" s="927" t="s">
        <v>103</v>
      </c>
      <c r="C40" s="907">
        <f t="shared" si="2"/>
        <v>0</v>
      </c>
      <c r="D40" s="907"/>
      <c r="E40" s="908"/>
      <c r="F40" s="908"/>
      <c r="G40" s="928">
        <f t="shared" si="3"/>
        <v>0</v>
      </c>
      <c r="H40" s="907"/>
      <c r="I40" s="908"/>
      <c r="J40" s="909"/>
    </row>
    <row r="41" spans="2:10" ht="13.5" thickBot="1">
      <c r="B41" s="929" t="s">
        <v>21</v>
      </c>
      <c r="C41" s="913">
        <f>SUM(C29:C40)</f>
        <v>0</v>
      </c>
      <c r="D41" s="913"/>
      <c r="E41" s="913"/>
      <c r="F41" s="913"/>
      <c r="G41" s="930">
        <f>SUM(G29:G40)</f>
        <v>0</v>
      </c>
      <c r="H41" s="913"/>
      <c r="I41" s="913"/>
      <c r="J41" s="914"/>
    </row>
    <row r="42" spans="2:10" ht="13.5" thickBot="1">
      <c r="B42" s="931" t="s">
        <v>104</v>
      </c>
      <c r="C42" s="917"/>
      <c r="D42" s="917"/>
      <c r="E42" s="917"/>
      <c r="F42" s="917"/>
      <c r="G42" s="932"/>
      <c r="H42" s="917"/>
      <c r="I42" s="917"/>
      <c r="J42" s="918"/>
    </row>
    <row r="51" spans="11:11">
      <c r="K51" s="53" t="s">
        <v>345</v>
      </c>
    </row>
  </sheetData>
  <mergeCells count="8">
    <mergeCell ref="B26:B27"/>
    <mergeCell ref="C26:F26"/>
    <mergeCell ref="G26:J26"/>
    <mergeCell ref="B2:J2"/>
    <mergeCell ref="B4:B5"/>
    <mergeCell ref="C4:F4"/>
    <mergeCell ref="G4:J4"/>
    <mergeCell ref="B24:J24"/>
  </mergeCells>
  <phoneticPr fontId="3" type="noConversion"/>
  <printOptions horizontalCentered="1"/>
  <pageMargins left="0.35433070866141736" right="0.35433070866141736" top="0.98425196850393704" bottom="0.98425196850393704" header="0.51181102362204722" footer="0.51181102362204722"/>
  <pageSetup scale="85" orientation="portrait" r:id="rId1"/>
  <headerFooter alignWithMargins="0"/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18">
    <tabColor theme="6" tint="0.59999389629810485"/>
  </sheetPr>
  <dimension ref="A2:U26"/>
  <sheetViews>
    <sheetView showGridLines="0" zoomScale="85" zoomScaleNormal="85" workbookViewId="0">
      <selection activeCell="H13" sqref="H13"/>
    </sheetView>
  </sheetViews>
  <sheetFormatPr defaultColWidth="9.140625" defaultRowHeight="15"/>
  <cols>
    <col min="1" max="1" width="9.140625" style="933"/>
    <col min="2" max="2" width="29.7109375" style="933" customWidth="1"/>
    <col min="3" max="3" width="30.28515625" style="933" customWidth="1"/>
    <col min="4" max="4" width="16" style="933" customWidth="1"/>
    <col min="5" max="5" width="13" style="933" customWidth="1"/>
    <col min="6" max="6" width="25.28515625" style="933" customWidth="1"/>
    <col min="7" max="7" width="25.140625" style="933" customWidth="1"/>
    <col min="8" max="13" width="13.7109375" style="933" customWidth="1"/>
    <col min="14" max="17" width="25.140625" style="933" customWidth="1"/>
    <col min="18" max="21" width="12.28515625" style="933" customWidth="1"/>
    <col min="22" max="16384" width="9.140625" style="933"/>
  </cols>
  <sheetData>
    <row r="2" spans="1:21" ht="15.75">
      <c r="Q2" s="934" t="s">
        <v>349</v>
      </c>
      <c r="U2" s="935"/>
    </row>
    <row r="4" spans="1:21" ht="15.75">
      <c r="A4" s="936"/>
    </row>
    <row r="5" spans="1:21" ht="15.75">
      <c r="A5" s="936"/>
      <c r="B5" s="1309" t="s">
        <v>255</v>
      </c>
      <c r="C5" s="1309"/>
      <c r="D5" s="1309"/>
      <c r="E5" s="1309"/>
      <c r="F5" s="1309"/>
      <c r="G5" s="1309"/>
      <c r="H5" s="1309"/>
      <c r="I5" s="1309"/>
      <c r="J5" s="1309"/>
      <c r="K5" s="1309"/>
      <c r="L5" s="1309"/>
      <c r="M5" s="1309"/>
      <c r="N5" s="1309"/>
      <c r="O5" s="1309"/>
      <c r="P5" s="1309"/>
      <c r="Q5" s="1309"/>
      <c r="R5" s="937"/>
      <c r="S5" s="937"/>
      <c r="T5" s="937"/>
      <c r="U5" s="937"/>
    </row>
    <row r="6" spans="1:21" ht="16.5" thickBot="1">
      <c r="D6" s="937"/>
      <c r="E6" s="937"/>
      <c r="F6" s="937"/>
      <c r="G6" s="937"/>
      <c r="Q6" s="935"/>
    </row>
    <row r="7" spans="1:21" ht="35.25" customHeight="1">
      <c r="B7" s="1321" t="s">
        <v>256</v>
      </c>
      <c r="C7" s="1323" t="s">
        <v>257</v>
      </c>
      <c r="D7" s="1310" t="s">
        <v>258</v>
      </c>
      <c r="E7" s="938" t="s">
        <v>259</v>
      </c>
      <c r="F7" s="1310" t="s">
        <v>959</v>
      </c>
      <c r="G7" s="1310" t="s">
        <v>960</v>
      </c>
      <c r="H7" s="1310" t="s">
        <v>260</v>
      </c>
      <c r="I7" s="1310" t="s">
        <v>261</v>
      </c>
      <c r="J7" s="1310" t="s">
        <v>262</v>
      </c>
      <c r="K7" s="1310" t="s">
        <v>263</v>
      </c>
      <c r="L7" s="1310" t="s">
        <v>264</v>
      </c>
      <c r="M7" s="1310" t="s">
        <v>265</v>
      </c>
      <c r="N7" s="1312" t="s">
        <v>1133</v>
      </c>
      <c r="O7" s="1313"/>
      <c r="P7" s="1319" t="s">
        <v>961</v>
      </c>
      <c r="Q7" s="1314" t="s">
        <v>962</v>
      </c>
    </row>
    <row r="8" spans="1:21" ht="42.75" customHeight="1" thickBot="1">
      <c r="B8" s="1322"/>
      <c r="C8" s="1324"/>
      <c r="D8" s="1311"/>
      <c r="E8" s="939" t="s">
        <v>266</v>
      </c>
      <c r="F8" s="1311"/>
      <c r="G8" s="1311"/>
      <c r="H8" s="1311"/>
      <c r="I8" s="1311"/>
      <c r="J8" s="1311"/>
      <c r="K8" s="1311"/>
      <c r="L8" s="1311"/>
      <c r="M8" s="1311"/>
      <c r="N8" s="940" t="s">
        <v>267</v>
      </c>
      <c r="O8" s="940" t="s">
        <v>268</v>
      </c>
      <c r="P8" s="1320"/>
      <c r="Q8" s="1315"/>
    </row>
    <row r="9" spans="1:21" ht="20.100000000000001" customHeight="1">
      <c r="B9" s="941" t="s">
        <v>269</v>
      </c>
      <c r="C9" s="942"/>
      <c r="D9" s="943"/>
      <c r="E9" s="943"/>
      <c r="F9" s="46"/>
      <c r="G9" s="46"/>
      <c r="H9" s="944"/>
      <c r="I9" s="944"/>
      <c r="J9" s="944"/>
      <c r="K9" s="944"/>
      <c r="L9" s="944"/>
      <c r="M9" s="944"/>
      <c r="N9" s="46"/>
      <c r="O9" s="945"/>
      <c r="P9" s="46"/>
      <c r="Q9" s="47"/>
    </row>
    <row r="10" spans="1:21" ht="20.100000000000001" customHeight="1">
      <c r="B10" s="946" t="s">
        <v>270</v>
      </c>
      <c r="C10" s="947"/>
      <c r="D10" s="948"/>
      <c r="E10" s="948"/>
      <c r="F10" s="48"/>
      <c r="G10" s="949"/>
      <c r="H10" s="948"/>
      <c r="I10" s="948"/>
      <c r="J10" s="948"/>
      <c r="K10" s="948"/>
      <c r="L10" s="948"/>
      <c r="M10" s="948"/>
      <c r="N10" s="950"/>
      <c r="O10" s="949"/>
      <c r="P10" s="48"/>
      <c r="Q10" s="49"/>
    </row>
    <row r="11" spans="1:21" ht="20.100000000000001" customHeight="1">
      <c r="B11" s="946" t="s">
        <v>270</v>
      </c>
      <c r="C11" s="947"/>
      <c r="D11" s="948"/>
      <c r="E11" s="948"/>
      <c r="F11" s="48"/>
      <c r="G11" s="949"/>
      <c r="H11" s="948"/>
      <c r="I11" s="948"/>
      <c r="J11" s="948"/>
      <c r="K11" s="948"/>
      <c r="L11" s="948"/>
      <c r="M11" s="948"/>
      <c r="N11" s="950"/>
      <c r="O11" s="949"/>
      <c r="P11" s="48"/>
      <c r="Q11" s="49"/>
    </row>
    <row r="12" spans="1:21" ht="20.100000000000001" customHeight="1">
      <c r="B12" s="946" t="s">
        <v>270</v>
      </c>
      <c r="C12" s="947"/>
      <c r="D12" s="948"/>
      <c r="E12" s="948"/>
      <c r="F12" s="48"/>
      <c r="G12" s="949"/>
      <c r="H12" s="948"/>
      <c r="I12" s="948"/>
      <c r="J12" s="948"/>
      <c r="K12" s="948"/>
      <c r="L12" s="948"/>
      <c r="M12" s="948"/>
      <c r="N12" s="950"/>
      <c r="O12" s="949"/>
      <c r="P12" s="48"/>
      <c r="Q12" s="49"/>
    </row>
    <row r="13" spans="1:21" ht="20.100000000000001" customHeight="1">
      <c r="B13" s="946" t="s">
        <v>270</v>
      </c>
      <c r="C13" s="947"/>
      <c r="D13" s="948"/>
      <c r="E13" s="948"/>
      <c r="F13" s="48"/>
      <c r="G13" s="949"/>
      <c r="H13" s="948"/>
      <c r="I13" s="948"/>
      <c r="J13" s="948"/>
      <c r="K13" s="948"/>
      <c r="L13" s="948"/>
      <c r="M13" s="948"/>
      <c r="N13" s="950"/>
      <c r="O13" s="949"/>
      <c r="P13" s="48"/>
      <c r="Q13" s="49"/>
    </row>
    <row r="14" spans="1:21" ht="20.100000000000001" customHeight="1">
      <c r="B14" s="946" t="s">
        <v>270</v>
      </c>
      <c r="C14" s="947"/>
      <c r="D14" s="948"/>
      <c r="E14" s="948"/>
      <c r="F14" s="48"/>
      <c r="G14" s="949"/>
      <c r="H14" s="948"/>
      <c r="I14" s="948"/>
      <c r="J14" s="948"/>
      <c r="K14" s="948"/>
      <c r="L14" s="948"/>
      <c r="M14" s="948"/>
      <c r="N14" s="950"/>
      <c r="O14" s="949"/>
      <c r="P14" s="48"/>
      <c r="Q14" s="49"/>
    </row>
    <row r="15" spans="1:21" ht="20.100000000000001" customHeight="1">
      <c r="B15" s="951" t="s">
        <v>271</v>
      </c>
      <c r="C15" s="947"/>
      <c r="D15" s="948"/>
      <c r="E15" s="948"/>
      <c r="F15" s="48"/>
      <c r="G15" s="949"/>
      <c r="H15" s="948"/>
      <c r="I15" s="948"/>
      <c r="J15" s="948"/>
      <c r="K15" s="948"/>
      <c r="L15" s="948"/>
      <c r="M15" s="948"/>
      <c r="N15" s="950"/>
      <c r="O15" s="949"/>
      <c r="P15" s="48"/>
      <c r="Q15" s="49"/>
    </row>
    <row r="16" spans="1:21" ht="20.100000000000001" customHeight="1">
      <c r="B16" s="946" t="s">
        <v>270</v>
      </c>
      <c r="C16" s="947"/>
      <c r="D16" s="948"/>
      <c r="E16" s="948"/>
      <c r="F16" s="48"/>
      <c r="G16" s="949"/>
      <c r="H16" s="948"/>
      <c r="I16" s="948"/>
      <c r="J16" s="948"/>
      <c r="K16" s="948"/>
      <c r="L16" s="948"/>
      <c r="M16" s="948"/>
      <c r="N16" s="950"/>
      <c r="O16" s="949"/>
      <c r="P16" s="48"/>
      <c r="Q16" s="49"/>
    </row>
    <row r="17" spans="2:17" ht="20.100000000000001" customHeight="1">
      <c r="B17" s="946" t="s">
        <v>270</v>
      </c>
      <c r="C17" s="947"/>
      <c r="D17" s="948"/>
      <c r="E17" s="948"/>
      <c r="F17" s="48"/>
      <c r="G17" s="949"/>
      <c r="H17" s="948"/>
      <c r="I17" s="948"/>
      <c r="J17" s="948"/>
      <c r="K17" s="948"/>
      <c r="L17" s="948"/>
      <c r="M17" s="948"/>
      <c r="N17" s="950"/>
      <c r="O17" s="949"/>
      <c r="P17" s="48"/>
      <c r="Q17" s="49"/>
    </row>
    <row r="18" spans="2:17" ht="20.100000000000001" customHeight="1">
      <c r="B18" s="946" t="s">
        <v>270</v>
      </c>
      <c r="C18" s="947"/>
      <c r="D18" s="948"/>
      <c r="E18" s="948"/>
      <c r="F18" s="48"/>
      <c r="G18" s="949"/>
      <c r="H18" s="948"/>
      <c r="I18" s="948"/>
      <c r="J18" s="948"/>
      <c r="K18" s="948"/>
      <c r="L18" s="948"/>
      <c r="M18" s="948"/>
      <c r="N18" s="950"/>
      <c r="O18" s="949"/>
      <c r="P18" s="48"/>
      <c r="Q18" s="49"/>
    </row>
    <row r="19" spans="2:17" ht="20.100000000000001" customHeight="1">
      <c r="B19" s="946" t="s">
        <v>270</v>
      </c>
      <c r="C19" s="947"/>
      <c r="D19" s="948"/>
      <c r="E19" s="948"/>
      <c r="F19" s="48"/>
      <c r="G19" s="949"/>
      <c r="H19" s="948"/>
      <c r="I19" s="948"/>
      <c r="J19" s="948"/>
      <c r="K19" s="948"/>
      <c r="L19" s="948"/>
      <c r="M19" s="948"/>
      <c r="N19" s="950"/>
      <c r="O19" s="949"/>
      <c r="P19" s="48"/>
      <c r="Q19" s="49"/>
    </row>
    <row r="20" spans="2:17" ht="20.100000000000001" customHeight="1" thickBot="1">
      <c r="B20" s="952" t="s">
        <v>270</v>
      </c>
      <c r="C20" s="953"/>
      <c r="D20" s="954"/>
      <c r="E20" s="954"/>
      <c r="F20" s="955"/>
      <c r="G20" s="956"/>
      <c r="H20" s="954"/>
      <c r="I20" s="954"/>
      <c r="J20" s="954"/>
      <c r="K20" s="954"/>
      <c r="L20" s="954"/>
      <c r="M20" s="954"/>
      <c r="N20" s="957"/>
      <c r="O20" s="50"/>
      <c r="P20" s="50"/>
      <c r="Q20" s="51"/>
    </row>
    <row r="21" spans="2:17" ht="20.100000000000001" customHeight="1" thickBot="1">
      <c r="B21" s="1316" t="s">
        <v>272</v>
      </c>
      <c r="C21" s="1317"/>
      <c r="D21" s="1317"/>
      <c r="E21" s="1318"/>
      <c r="F21" s="958"/>
      <c r="G21" s="959"/>
      <c r="H21" s="960"/>
      <c r="I21" s="961"/>
      <c r="J21" s="961"/>
      <c r="K21" s="961"/>
      <c r="L21" s="961"/>
      <c r="M21" s="962"/>
      <c r="N21" s="963"/>
      <c r="O21" s="964"/>
      <c r="P21" s="958"/>
      <c r="Q21" s="959"/>
    </row>
    <row r="22" spans="2:17" ht="20.100000000000001" customHeight="1" thickBot="1">
      <c r="B22" s="1316" t="s">
        <v>273</v>
      </c>
      <c r="C22" s="1317"/>
      <c r="D22" s="1317"/>
      <c r="E22" s="1318"/>
      <c r="F22" s="965"/>
      <c r="G22" s="966"/>
      <c r="H22" s="52"/>
      <c r="I22" s="52"/>
      <c r="J22" s="52"/>
      <c r="K22" s="52"/>
      <c r="L22" s="52"/>
      <c r="M22" s="52"/>
      <c r="N22" s="52"/>
      <c r="O22" s="967"/>
      <c r="P22" s="968"/>
      <c r="Q22" s="969"/>
    </row>
    <row r="23" spans="2:17" ht="20.100000000000001" customHeight="1" thickBot="1">
      <c r="B23" s="1316" t="s">
        <v>274</v>
      </c>
      <c r="C23" s="1317"/>
      <c r="D23" s="1317"/>
      <c r="E23" s="1318"/>
      <c r="F23" s="970"/>
      <c r="G23" s="971"/>
      <c r="H23" s="52"/>
      <c r="I23" s="52"/>
      <c r="J23" s="52"/>
      <c r="K23" s="52"/>
      <c r="L23" s="52"/>
      <c r="M23" s="52"/>
      <c r="N23" s="52"/>
      <c r="O23" s="967"/>
      <c r="P23" s="972"/>
      <c r="Q23" s="973"/>
    </row>
    <row r="24" spans="2:17">
      <c r="H24" s="974"/>
      <c r="I24" s="974"/>
      <c r="J24" s="974"/>
      <c r="K24" s="974"/>
      <c r="L24" s="974"/>
      <c r="M24" s="974"/>
    </row>
    <row r="25" spans="2:17">
      <c r="B25" s="975"/>
      <c r="C25" s="975"/>
      <c r="H25" s="974"/>
      <c r="I25" s="974"/>
      <c r="J25" s="974"/>
      <c r="K25" s="974"/>
      <c r="L25" s="974"/>
      <c r="M25" s="974"/>
    </row>
    <row r="26" spans="2:17">
      <c r="H26" s="974"/>
      <c r="I26" s="974"/>
      <c r="J26" s="974"/>
      <c r="K26" s="974"/>
      <c r="L26" s="974"/>
      <c r="M26" s="974"/>
    </row>
  </sheetData>
  <mergeCells count="18">
    <mergeCell ref="B21:E21"/>
    <mergeCell ref="B22:E22"/>
    <mergeCell ref="B23:E23"/>
    <mergeCell ref="P7:P8"/>
    <mergeCell ref="B7:B8"/>
    <mergeCell ref="C7:C8"/>
    <mergeCell ref="F7:F8"/>
    <mergeCell ref="G7:G8"/>
    <mergeCell ref="H7:H8"/>
    <mergeCell ref="J7:J8"/>
    <mergeCell ref="I7:I8"/>
    <mergeCell ref="B5:Q5"/>
    <mergeCell ref="D7:D8"/>
    <mergeCell ref="M7:M8"/>
    <mergeCell ref="K7:K8"/>
    <mergeCell ref="L7:L8"/>
    <mergeCell ref="N7:O7"/>
    <mergeCell ref="Q7:Q8"/>
  </mergeCells>
  <pageMargins left="0" right="0" top="0.74803149606299213" bottom="0.74803149606299213" header="0.31496062992125984" footer="0.31496062992125984"/>
  <pageSetup paperSize="9" scale="4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19">
    <tabColor theme="6" tint="0.59999389629810485"/>
  </sheetPr>
  <dimension ref="A1:G94"/>
  <sheetViews>
    <sheetView showGridLines="0" topLeftCell="A55" workbookViewId="0">
      <selection activeCell="H28" sqref="H28"/>
    </sheetView>
  </sheetViews>
  <sheetFormatPr defaultColWidth="9.140625" defaultRowHeight="12.75"/>
  <cols>
    <col min="1" max="1" width="10.5703125" style="772" customWidth="1"/>
    <col min="2" max="2" width="66.140625" style="772" customWidth="1"/>
    <col min="3" max="3" width="16.7109375" style="772" customWidth="1"/>
    <col min="4" max="4" width="10.28515625" style="772" customWidth="1"/>
    <col min="5" max="5" width="10.85546875" style="772" customWidth="1"/>
    <col min="6" max="6" width="11.5703125" style="772" customWidth="1"/>
    <col min="7" max="7" width="22.85546875" style="772" customWidth="1"/>
    <col min="8" max="16384" width="9.140625" style="772"/>
  </cols>
  <sheetData>
    <row r="1" spans="1:7">
      <c r="F1" s="794"/>
      <c r="G1" s="794" t="s">
        <v>351</v>
      </c>
    </row>
    <row r="2" spans="1:7">
      <c r="A2" s="795"/>
      <c r="B2" s="796"/>
      <c r="C2" s="796"/>
      <c r="D2" s="796"/>
      <c r="E2" s="796"/>
      <c r="F2" s="796"/>
    </row>
    <row r="3" spans="1:7">
      <c r="A3" s="1329" t="s">
        <v>379</v>
      </c>
      <c r="B3" s="1329"/>
      <c r="C3" s="1329"/>
      <c r="D3" s="1329"/>
      <c r="E3" s="1329"/>
      <c r="F3" s="1329"/>
      <c r="G3" s="1329"/>
    </row>
    <row r="4" spans="1:7">
      <c r="A4" s="796"/>
      <c r="B4" s="796"/>
      <c r="C4" s="796"/>
      <c r="D4" s="796"/>
      <c r="E4" s="796"/>
      <c r="F4" s="796"/>
    </row>
    <row r="5" spans="1:7">
      <c r="A5" s="796"/>
      <c r="B5" s="796"/>
      <c r="C5" s="797"/>
      <c r="D5" s="796"/>
      <c r="E5" s="796"/>
      <c r="G5" s="798" t="s">
        <v>44</v>
      </c>
    </row>
    <row r="6" spans="1:7" ht="12.75" customHeight="1">
      <c r="A6" s="1330" t="s">
        <v>2</v>
      </c>
      <c r="B6" s="1331" t="s">
        <v>80</v>
      </c>
      <c r="C6" s="1330" t="s">
        <v>963</v>
      </c>
      <c r="D6" s="1327" t="s">
        <v>926</v>
      </c>
      <c r="E6" s="1327" t="s">
        <v>915</v>
      </c>
      <c r="F6" s="1327" t="s">
        <v>916</v>
      </c>
      <c r="G6" s="1327" t="s">
        <v>921</v>
      </c>
    </row>
    <row r="7" spans="1:7" ht="31.5" customHeight="1">
      <c r="A7" s="1330"/>
      <c r="B7" s="1331"/>
      <c r="C7" s="1330"/>
      <c r="D7" s="1327" t="s">
        <v>373</v>
      </c>
      <c r="E7" s="1327" t="s">
        <v>374</v>
      </c>
      <c r="F7" s="1327" t="s">
        <v>375</v>
      </c>
      <c r="G7" s="1327" t="s">
        <v>376</v>
      </c>
    </row>
    <row r="8" spans="1:7">
      <c r="A8" s="799"/>
      <c r="B8" s="1328" t="s">
        <v>34</v>
      </c>
      <c r="C8" s="1328"/>
      <c r="D8" s="1328"/>
      <c r="E8" s="1328"/>
      <c r="F8" s="1328"/>
      <c r="G8" s="1328"/>
    </row>
    <row r="9" spans="1:7" s="820" customFormat="1">
      <c r="A9" s="800" t="s">
        <v>64</v>
      </c>
      <c r="B9" s="817" t="s">
        <v>822</v>
      </c>
      <c r="C9" s="818">
        <v>73707696.510000005</v>
      </c>
      <c r="D9" s="819">
        <v>36732000</v>
      </c>
      <c r="E9" s="819">
        <v>46666000</v>
      </c>
      <c r="F9" s="819">
        <v>48449000</v>
      </c>
      <c r="G9" s="819">
        <v>71076834.200000003</v>
      </c>
    </row>
    <row r="10" spans="1:7" s="820" customFormat="1">
      <c r="A10" s="800">
        <f>A9+1</f>
        <v>2</v>
      </c>
      <c r="B10" s="817" t="s">
        <v>823</v>
      </c>
      <c r="C10" s="818">
        <v>3000000</v>
      </c>
      <c r="D10" s="819">
        <v>875000</v>
      </c>
      <c r="E10" s="819">
        <v>1750000</v>
      </c>
      <c r="F10" s="819">
        <v>2625000</v>
      </c>
      <c r="G10" s="819">
        <v>3500000</v>
      </c>
    </row>
    <row r="11" spans="1:7" s="820" customFormat="1">
      <c r="A11" s="800">
        <f t="shared" ref="A11:A41" si="0">A10+1</f>
        <v>3</v>
      </c>
      <c r="B11" s="817" t="s">
        <v>824</v>
      </c>
      <c r="C11" s="818">
        <v>1300000</v>
      </c>
      <c r="D11" s="819">
        <v>360000</v>
      </c>
      <c r="E11" s="819">
        <v>720000</v>
      </c>
      <c r="F11" s="819">
        <v>1080000</v>
      </c>
      <c r="G11" s="819">
        <v>1440000</v>
      </c>
    </row>
    <row r="12" spans="1:7" s="820" customFormat="1">
      <c r="A12" s="800">
        <f t="shared" si="0"/>
        <v>4</v>
      </c>
      <c r="B12" s="817" t="s">
        <v>825</v>
      </c>
      <c r="C12" s="818">
        <v>500000</v>
      </c>
      <c r="D12" s="819"/>
      <c r="E12" s="819">
        <v>200000</v>
      </c>
      <c r="F12" s="819">
        <v>300000</v>
      </c>
      <c r="G12" s="819">
        <v>600000</v>
      </c>
    </row>
    <row r="13" spans="1:7" s="820" customFormat="1">
      <c r="A13" s="800">
        <f t="shared" si="0"/>
        <v>5</v>
      </c>
      <c r="B13" s="821" t="s">
        <v>826</v>
      </c>
      <c r="C13" s="818">
        <v>300000</v>
      </c>
      <c r="D13" s="819">
        <v>75000</v>
      </c>
      <c r="E13" s="819">
        <v>150000</v>
      </c>
      <c r="F13" s="819">
        <v>225000</v>
      </c>
      <c r="G13" s="819">
        <v>300000</v>
      </c>
    </row>
    <row r="14" spans="1:7" s="820" customFormat="1">
      <c r="A14" s="800">
        <f t="shared" si="0"/>
        <v>6</v>
      </c>
      <c r="B14" s="817" t="s">
        <v>827</v>
      </c>
      <c r="C14" s="818"/>
      <c r="D14" s="819"/>
      <c r="E14" s="819">
        <v>300000</v>
      </c>
      <c r="F14" s="819"/>
      <c r="G14" s="819">
        <v>300000</v>
      </c>
    </row>
    <row r="15" spans="1:7" s="820" customFormat="1">
      <c r="A15" s="800">
        <f t="shared" si="0"/>
        <v>7</v>
      </c>
      <c r="B15" s="817" t="s">
        <v>796</v>
      </c>
      <c r="C15" s="818">
        <v>950000</v>
      </c>
      <c r="D15" s="819">
        <v>237500</v>
      </c>
      <c r="E15" s="819">
        <v>475000</v>
      </c>
      <c r="F15" s="819">
        <v>712500</v>
      </c>
      <c r="G15" s="819">
        <v>950000</v>
      </c>
    </row>
    <row r="16" spans="1:7" s="820" customFormat="1">
      <c r="A16" s="800">
        <f t="shared" si="0"/>
        <v>8</v>
      </c>
      <c r="B16" s="821" t="s">
        <v>828</v>
      </c>
      <c r="C16" s="818">
        <v>135000</v>
      </c>
      <c r="D16" s="819"/>
      <c r="E16" s="819">
        <v>100000</v>
      </c>
      <c r="F16" s="819">
        <v>200000</v>
      </c>
      <c r="G16" s="819">
        <v>235000</v>
      </c>
    </row>
    <row r="17" spans="1:7" s="820" customFormat="1">
      <c r="A17" s="800">
        <f t="shared" si="0"/>
        <v>9</v>
      </c>
      <c r="B17" s="821" t="s">
        <v>829</v>
      </c>
      <c r="C17" s="818"/>
      <c r="D17" s="819"/>
      <c r="E17" s="819">
        <v>600000</v>
      </c>
      <c r="F17" s="819"/>
      <c r="G17" s="819">
        <v>600000</v>
      </c>
    </row>
    <row r="18" spans="1:7" s="820" customFormat="1">
      <c r="A18" s="800">
        <f t="shared" si="0"/>
        <v>10</v>
      </c>
      <c r="B18" s="821" t="s">
        <v>830</v>
      </c>
      <c r="C18" s="818">
        <v>2000000</v>
      </c>
      <c r="D18" s="819"/>
      <c r="E18" s="819"/>
      <c r="F18" s="819"/>
      <c r="G18" s="819">
        <v>3000000</v>
      </c>
    </row>
    <row r="19" spans="1:7" s="820" customFormat="1" ht="14.45" customHeight="1">
      <c r="A19" s="800">
        <f t="shared" si="0"/>
        <v>11</v>
      </c>
      <c r="B19" s="817" t="s">
        <v>831</v>
      </c>
      <c r="C19" s="818">
        <v>900000</v>
      </c>
      <c r="D19" s="819">
        <v>225000</v>
      </c>
      <c r="E19" s="819">
        <v>450000</v>
      </c>
      <c r="F19" s="819">
        <v>675000</v>
      </c>
      <c r="G19" s="819">
        <v>900000</v>
      </c>
    </row>
    <row r="20" spans="1:7" s="820" customFormat="1">
      <c r="A20" s="800">
        <f t="shared" si="0"/>
        <v>12</v>
      </c>
      <c r="B20" s="821" t="s">
        <v>832</v>
      </c>
      <c r="C20" s="818">
        <v>700000</v>
      </c>
      <c r="D20" s="819">
        <v>175000</v>
      </c>
      <c r="E20" s="819">
        <v>350000</v>
      </c>
      <c r="F20" s="819">
        <v>525000</v>
      </c>
      <c r="G20" s="819">
        <v>733992</v>
      </c>
    </row>
    <row r="21" spans="1:7" s="820" customFormat="1">
      <c r="A21" s="800">
        <f t="shared" si="0"/>
        <v>13</v>
      </c>
      <c r="B21" s="821" t="s">
        <v>798</v>
      </c>
      <c r="C21" s="818">
        <v>600000</v>
      </c>
      <c r="D21" s="819">
        <v>175000</v>
      </c>
      <c r="E21" s="819">
        <v>350000</v>
      </c>
      <c r="F21" s="819">
        <v>525000</v>
      </c>
      <c r="G21" s="819">
        <v>700000</v>
      </c>
    </row>
    <row r="22" spans="1:7" s="820" customFormat="1">
      <c r="A22" s="800">
        <f t="shared" si="0"/>
        <v>14</v>
      </c>
      <c r="B22" s="821" t="s">
        <v>833</v>
      </c>
      <c r="C22" s="818">
        <v>690000</v>
      </c>
      <c r="D22" s="819">
        <v>175000</v>
      </c>
      <c r="E22" s="819">
        <v>350000</v>
      </c>
      <c r="F22" s="819">
        <v>525000</v>
      </c>
      <c r="G22" s="819">
        <v>700000</v>
      </c>
    </row>
    <row r="23" spans="1:7" s="820" customFormat="1">
      <c r="A23" s="800">
        <f t="shared" si="0"/>
        <v>15</v>
      </c>
      <c r="B23" s="821" t="s">
        <v>834</v>
      </c>
      <c r="C23" s="818">
        <v>130000</v>
      </c>
      <c r="D23" s="819">
        <v>35000</v>
      </c>
      <c r="E23" s="819">
        <v>70000</v>
      </c>
      <c r="F23" s="819">
        <v>105000</v>
      </c>
      <c r="G23" s="819">
        <v>140000</v>
      </c>
    </row>
    <row r="24" spans="1:7" s="820" customFormat="1">
      <c r="A24" s="800">
        <f t="shared" si="0"/>
        <v>16</v>
      </c>
      <c r="B24" s="821" t="s">
        <v>797</v>
      </c>
      <c r="C24" s="818">
        <v>7500000</v>
      </c>
      <c r="D24" s="819">
        <v>2000000</v>
      </c>
      <c r="E24" s="819">
        <v>4000000</v>
      </c>
      <c r="F24" s="819">
        <v>6000000</v>
      </c>
      <c r="G24" s="819">
        <v>8000000</v>
      </c>
    </row>
    <row r="25" spans="1:7" s="820" customFormat="1">
      <c r="A25" s="800">
        <f t="shared" si="0"/>
        <v>17</v>
      </c>
      <c r="B25" s="821" t="s">
        <v>795</v>
      </c>
      <c r="C25" s="818">
        <v>700000</v>
      </c>
      <c r="D25" s="819">
        <v>175000</v>
      </c>
      <c r="E25" s="819">
        <v>350000</v>
      </c>
      <c r="F25" s="819">
        <v>525000</v>
      </c>
      <c r="G25" s="819">
        <v>700000</v>
      </c>
    </row>
    <row r="26" spans="1:7" s="820" customFormat="1">
      <c r="A26" s="800">
        <f t="shared" si="0"/>
        <v>18</v>
      </c>
      <c r="B26" s="821" t="s">
        <v>964</v>
      </c>
      <c r="C26" s="818"/>
      <c r="D26" s="819">
        <v>12500</v>
      </c>
      <c r="E26" s="819">
        <v>25000</v>
      </c>
      <c r="F26" s="819">
        <v>37500</v>
      </c>
      <c r="G26" s="819">
        <v>50000</v>
      </c>
    </row>
    <row r="27" spans="1:7" s="820" customFormat="1">
      <c r="A27" s="800">
        <f t="shared" si="0"/>
        <v>19</v>
      </c>
      <c r="B27" s="821" t="s">
        <v>835</v>
      </c>
      <c r="C27" s="818"/>
      <c r="D27" s="819"/>
      <c r="E27" s="819"/>
      <c r="F27" s="819">
        <v>900000</v>
      </c>
      <c r="G27" s="819">
        <v>900000</v>
      </c>
    </row>
    <row r="28" spans="1:7" s="820" customFormat="1" ht="14.45" customHeight="1">
      <c r="A28" s="800">
        <f t="shared" si="0"/>
        <v>20</v>
      </c>
      <c r="B28" s="817" t="s">
        <v>882</v>
      </c>
      <c r="C28" s="818"/>
      <c r="D28" s="819"/>
      <c r="E28" s="819">
        <v>900000</v>
      </c>
      <c r="F28" s="819"/>
      <c r="G28" s="819">
        <v>900000</v>
      </c>
    </row>
    <row r="29" spans="1:7" s="820" customFormat="1" ht="14.45" customHeight="1">
      <c r="A29" s="800">
        <f t="shared" si="0"/>
        <v>21</v>
      </c>
      <c r="B29" s="817" t="s">
        <v>965</v>
      </c>
      <c r="C29" s="818"/>
      <c r="D29" s="819">
        <v>750000</v>
      </c>
      <c r="E29" s="819"/>
      <c r="F29" s="819"/>
      <c r="G29" s="819">
        <v>750000</v>
      </c>
    </row>
    <row r="30" spans="1:7" s="820" customFormat="1" ht="14.45" customHeight="1">
      <c r="A30" s="800">
        <f t="shared" si="0"/>
        <v>22</v>
      </c>
      <c r="B30" s="817" t="s">
        <v>966</v>
      </c>
      <c r="C30" s="818"/>
      <c r="D30" s="819"/>
      <c r="E30" s="819"/>
      <c r="F30" s="819">
        <v>180000</v>
      </c>
      <c r="G30" s="819">
        <v>180000</v>
      </c>
    </row>
    <row r="31" spans="1:7" s="820" customFormat="1" ht="14.45" customHeight="1">
      <c r="A31" s="800">
        <f t="shared" si="0"/>
        <v>23</v>
      </c>
      <c r="B31" s="817" t="s">
        <v>880</v>
      </c>
      <c r="C31" s="818"/>
      <c r="D31" s="819"/>
      <c r="E31" s="819">
        <v>1200000</v>
      </c>
      <c r="F31" s="819"/>
      <c r="G31" s="819">
        <v>1200000</v>
      </c>
    </row>
    <row r="32" spans="1:7" s="820" customFormat="1">
      <c r="A32" s="800">
        <f t="shared" si="0"/>
        <v>24</v>
      </c>
      <c r="B32" s="821" t="s">
        <v>799</v>
      </c>
      <c r="C32" s="818">
        <v>8800000</v>
      </c>
      <c r="D32" s="819">
        <v>2325000</v>
      </c>
      <c r="E32" s="819">
        <v>4650000</v>
      </c>
      <c r="F32" s="819">
        <v>6975000</v>
      </c>
      <c r="G32" s="819">
        <v>9300000</v>
      </c>
    </row>
    <row r="33" spans="1:7" s="820" customFormat="1">
      <c r="A33" s="800">
        <f t="shared" si="0"/>
        <v>25</v>
      </c>
      <c r="B33" s="821" t="s">
        <v>883</v>
      </c>
      <c r="C33" s="818">
        <v>350000</v>
      </c>
      <c r="D33" s="819"/>
      <c r="E33" s="819">
        <v>350000</v>
      </c>
      <c r="F33" s="819">
        <v>100000</v>
      </c>
      <c r="G33" s="819">
        <v>500000</v>
      </c>
    </row>
    <row r="34" spans="1:7" s="820" customFormat="1">
      <c r="A34" s="800">
        <f t="shared" si="0"/>
        <v>26</v>
      </c>
      <c r="B34" s="821" t="s">
        <v>794</v>
      </c>
      <c r="C34" s="818"/>
      <c r="D34" s="819"/>
      <c r="E34" s="819"/>
      <c r="F34" s="819">
        <v>50000</v>
      </c>
      <c r="G34" s="819">
        <v>50000</v>
      </c>
    </row>
    <row r="35" spans="1:7" s="820" customFormat="1">
      <c r="A35" s="800">
        <f t="shared" si="0"/>
        <v>27</v>
      </c>
      <c r="B35" s="821" t="s">
        <v>836</v>
      </c>
      <c r="C35" s="818">
        <v>131400</v>
      </c>
      <c r="D35" s="819"/>
      <c r="E35" s="819">
        <v>300000</v>
      </c>
      <c r="F35" s="819"/>
      <c r="G35" s="819">
        <v>300000</v>
      </c>
    </row>
    <row r="36" spans="1:7" s="820" customFormat="1">
      <c r="A36" s="800">
        <f t="shared" si="0"/>
        <v>28</v>
      </c>
      <c r="B36" s="821" t="s">
        <v>967</v>
      </c>
      <c r="C36" s="818"/>
      <c r="D36" s="819"/>
      <c r="E36" s="819">
        <v>1500000</v>
      </c>
      <c r="F36" s="819"/>
      <c r="G36" s="819">
        <v>1500000</v>
      </c>
    </row>
    <row r="37" spans="1:7" s="820" customFormat="1">
      <c r="A37" s="800">
        <f t="shared" si="0"/>
        <v>29</v>
      </c>
      <c r="B37" s="817" t="s">
        <v>1135</v>
      </c>
      <c r="C37" s="818"/>
      <c r="D37" s="819"/>
      <c r="E37" s="819">
        <v>700000</v>
      </c>
      <c r="F37" s="819"/>
      <c r="G37" s="819">
        <v>700000</v>
      </c>
    </row>
    <row r="38" spans="1:7" s="820" customFormat="1">
      <c r="A38" s="800">
        <f t="shared" si="0"/>
        <v>30</v>
      </c>
      <c r="B38" s="817" t="s">
        <v>885</v>
      </c>
      <c r="C38" s="818"/>
      <c r="D38" s="819"/>
      <c r="E38" s="819"/>
      <c r="F38" s="819">
        <v>600000</v>
      </c>
      <c r="G38" s="819">
        <v>600000</v>
      </c>
    </row>
    <row r="39" spans="1:7" s="820" customFormat="1">
      <c r="A39" s="800">
        <f t="shared" si="0"/>
        <v>31</v>
      </c>
      <c r="B39" s="817" t="s">
        <v>884</v>
      </c>
      <c r="C39" s="818">
        <v>1711666.67</v>
      </c>
      <c r="D39" s="819">
        <v>990000</v>
      </c>
      <c r="E39" s="819"/>
      <c r="F39" s="819"/>
      <c r="G39" s="819">
        <v>990000</v>
      </c>
    </row>
    <row r="40" spans="1:7" s="820" customFormat="1">
      <c r="A40" s="800">
        <f t="shared" si="0"/>
        <v>32</v>
      </c>
      <c r="B40" s="817" t="s">
        <v>886</v>
      </c>
      <c r="C40" s="818"/>
      <c r="D40" s="819"/>
      <c r="E40" s="819"/>
      <c r="F40" s="819"/>
      <c r="G40" s="819">
        <v>500000</v>
      </c>
    </row>
    <row r="41" spans="1:7" s="820" customFormat="1">
      <c r="A41" s="800">
        <f t="shared" si="0"/>
        <v>33</v>
      </c>
      <c r="B41" s="817" t="s">
        <v>1136</v>
      </c>
      <c r="C41" s="818"/>
      <c r="D41" s="819"/>
      <c r="E41" s="819"/>
      <c r="F41" s="819"/>
      <c r="G41" s="819">
        <v>2000000</v>
      </c>
    </row>
    <row r="42" spans="1:7">
      <c r="A42" s="800"/>
      <c r="B42" s="801" t="s">
        <v>276</v>
      </c>
      <c r="C42" s="802">
        <f>SUM(C9:C40)</f>
        <v>104105763.18000001</v>
      </c>
      <c r="D42" s="802"/>
      <c r="E42" s="802"/>
      <c r="F42" s="802"/>
      <c r="G42" s="802">
        <f>SUM(G9:G41)</f>
        <v>114295826.2</v>
      </c>
    </row>
    <row r="43" spans="1:7">
      <c r="A43" s="803"/>
      <c r="B43" s="1325" t="s">
        <v>35</v>
      </c>
      <c r="C43" s="1325"/>
      <c r="D43" s="1325"/>
      <c r="E43" s="1325"/>
      <c r="F43" s="1325"/>
      <c r="G43" s="1325"/>
    </row>
    <row r="44" spans="1:7">
      <c r="A44" s="822" t="s">
        <v>64</v>
      </c>
      <c r="B44" s="807" t="s">
        <v>837</v>
      </c>
      <c r="C44" s="808">
        <v>113407</v>
      </c>
      <c r="D44" s="809">
        <f>G44/4</f>
        <v>30000</v>
      </c>
      <c r="E44" s="809">
        <v>60000</v>
      </c>
      <c r="F44" s="809">
        <v>90000</v>
      </c>
      <c r="G44" s="809">
        <v>120000</v>
      </c>
    </row>
    <row r="45" spans="1:7">
      <c r="A45" s="822"/>
      <c r="B45" s="807" t="s">
        <v>969</v>
      </c>
      <c r="C45" s="808">
        <v>500000</v>
      </c>
      <c r="D45" s="809"/>
      <c r="E45" s="809">
        <v>500000</v>
      </c>
      <c r="F45" s="809"/>
      <c r="G45" s="809">
        <v>500000</v>
      </c>
    </row>
    <row r="46" spans="1:7">
      <c r="A46" s="822">
        <f>A44+1</f>
        <v>2</v>
      </c>
      <c r="B46" s="807" t="s">
        <v>977</v>
      </c>
      <c r="C46" s="808">
        <v>20600</v>
      </c>
      <c r="D46" s="809">
        <f t="shared" ref="D46:D85" si="1">G46/4</f>
        <v>6000</v>
      </c>
      <c r="E46" s="809">
        <v>12000</v>
      </c>
      <c r="F46" s="809">
        <v>18000</v>
      </c>
      <c r="G46" s="809">
        <v>24000</v>
      </c>
    </row>
    <row r="47" spans="1:7">
      <c r="A47" s="822">
        <f t="shared" ref="A47:A85" si="2">A46+1</f>
        <v>3</v>
      </c>
      <c r="B47" s="807" t="s">
        <v>838</v>
      </c>
      <c r="C47" s="808">
        <v>560010</v>
      </c>
      <c r="D47" s="809">
        <f t="shared" si="1"/>
        <v>142500</v>
      </c>
      <c r="E47" s="809">
        <v>285000</v>
      </c>
      <c r="F47" s="809">
        <v>427500</v>
      </c>
      <c r="G47" s="809">
        <v>570000</v>
      </c>
    </row>
    <row r="48" spans="1:7">
      <c r="A48" s="822">
        <f t="shared" si="2"/>
        <v>4</v>
      </c>
      <c r="B48" s="823" t="s">
        <v>839</v>
      </c>
      <c r="C48" s="808">
        <v>501611.26</v>
      </c>
      <c r="D48" s="809">
        <f t="shared" si="1"/>
        <v>140000</v>
      </c>
      <c r="E48" s="809">
        <v>280000</v>
      </c>
      <c r="F48" s="809">
        <v>420000</v>
      </c>
      <c r="G48" s="809">
        <v>560000</v>
      </c>
    </row>
    <row r="49" spans="1:7">
      <c r="A49" s="822">
        <f t="shared" si="2"/>
        <v>5</v>
      </c>
      <c r="B49" s="823" t="s">
        <v>840</v>
      </c>
      <c r="C49" s="808">
        <v>500000</v>
      </c>
      <c r="D49" s="809">
        <f t="shared" si="1"/>
        <v>125000</v>
      </c>
      <c r="E49" s="809">
        <f>D49+125000</f>
        <v>250000</v>
      </c>
      <c r="F49" s="809">
        <f>E49+125000</f>
        <v>375000</v>
      </c>
      <c r="G49" s="809">
        <v>500000</v>
      </c>
    </row>
    <row r="50" spans="1:7">
      <c r="A50" s="822">
        <f t="shared" si="2"/>
        <v>6</v>
      </c>
      <c r="B50" s="807" t="s">
        <v>841</v>
      </c>
      <c r="C50" s="808">
        <v>850000</v>
      </c>
      <c r="D50" s="809">
        <f t="shared" si="1"/>
        <v>225000</v>
      </c>
      <c r="E50" s="809">
        <f>D50+D50</f>
        <v>450000</v>
      </c>
      <c r="F50" s="809">
        <v>675000</v>
      </c>
      <c r="G50" s="809">
        <v>900000</v>
      </c>
    </row>
    <row r="51" spans="1:7">
      <c r="A51" s="822">
        <f t="shared" si="2"/>
        <v>7</v>
      </c>
      <c r="B51" s="807" t="s">
        <v>978</v>
      </c>
      <c r="C51" s="808">
        <v>30000</v>
      </c>
      <c r="D51" s="809">
        <f t="shared" si="1"/>
        <v>7500</v>
      </c>
      <c r="E51" s="809">
        <v>15000</v>
      </c>
      <c r="F51" s="809">
        <v>22500</v>
      </c>
      <c r="G51" s="809">
        <v>30000</v>
      </c>
    </row>
    <row r="52" spans="1:7">
      <c r="A52" s="822">
        <f t="shared" si="2"/>
        <v>8</v>
      </c>
      <c r="B52" s="807" t="s">
        <v>968</v>
      </c>
      <c r="C52" s="808">
        <v>350000</v>
      </c>
      <c r="D52" s="809"/>
      <c r="E52" s="809">
        <v>123000</v>
      </c>
      <c r="F52" s="809">
        <v>247000</v>
      </c>
      <c r="G52" s="809">
        <v>370000</v>
      </c>
    </row>
    <row r="53" spans="1:7">
      <c r="A53" s="822">
        <f t="shared" si="2"/>
        <v>9</v>
      </c>
      <c r="B53" s="807" t="s">
        <v>843</v>
      </c>
      <c r="C53" s="808">
        <v>600000</v>
      </c>
      <c r="D53" s="809">
        <f t="shared" si="1"/>
        <v>150000</v>
      </c>
      <c r="E53" s="809">
        <v>300000</v>
      </c>
      <c r="F53" s="809">
        <v>450000</v>
      </c>
      <c r="G53" s="809">
        <v>600000</v>
      </c>
    </row>
    <row r="54" spans="1:7">
      <c r="A54" s="822">
        <f t="shared" si="2"/>
        <v>10</v>
      </c>
      <c r="B54" s="807" t="s">
        <v>970</v>
      </c>
      <c r="C54" s="808">
        <v>750000</v>
      </c>
      <c r="D54" s="809">
        <f t="shared" si="1"/>
        <v>200000</v>
      </c>
      <c r="E54" s="809">
        <v>400000</v>
      </c>
      <c r="F54" s="809">
        <v>600000</v>
      </c>
      <c r="G54" s="809">
        <v>800000</v>
      </c>
    </row>
    <row r="55" spans="1:7">
      <c r="A55" s="822">
        <f t="shared" si="2"/>
        <v>11</v>
      </c>
      <c r="B55" s="807" t="s">
        <v>844</v>
      </c>
      <c r="C55" s="808">
        <v>190000</v>
      </c>
      <c r="D55" s="809">
        <f t="shared" si="1"/>
        <v>50000</v>
      </c>
      <c r="E55" s="809">
        <v>100000</v>
      </c>
      <c r="F55" s="809">
        <v>150000</v>
      </c>
      <c r="G55" s="809">
        <v>200000</v>
      </c>
    </row>
    <row r="56" spans="1:7">
      <c r="A56" s="822">
        <f t="shared" si="2"/>
        <v>12</v>
      </c>
      <c r="B56" s="807" t="s">
        <v>800</v>
      </c>
      <c r="C56" s="808">
        <v>190000</v>
      </c>
      <c r="D56" s="809">
        <f t="shared" si="1"/>
        <v>50000</v>
      </c>
      <c r="E56" s="809">
        <v>100000</v>
      </c>
      <c r="F56" s="809">
        <v>150000</v>
      </c>
      <c r="G56" s="809">
        <v>200000</v>
      </c>
    </row>
    <row r="57" spans="1:7">
      <c r="A57" s="822">
        <f t="shared" si="2"/>
        <v>13</v>
      </c>
      <c r="B57" s="807" t="s">
        <v>845</v>
      </c>
      <c r="C57" s="808">
        <v>400000</v>
      </c>
      <c r="D57" s="809">
        <f t="shared" si="1"/>
        <v>100000</v>
      </c>
      <c r="E57" s="809">
        <v>200000</v>
      </c>
      <c r="F57" s="809">
        <v>300000</v>
      </c>
      <c r="G57" s="809">
        <v>400000</v>
      </c>
    </row>
    <row r="58" spans="1:7">
      <c r="A58" s="822">
        <f t="shared" si="2"/>
        <v>14</v>
      </c>
      <c r="B58" s="807" t="s">
        <v>971</v>
      </c>
      <c r="C58" s="808">
        <v>0</v>
      </c>
      <c r="D58" s="809">
        <v>100000</v>
      </c>
      <c r="E58" s="809"/>
      <c r="F58" s="809"/>
      <c r="G58" s="809">
        <v>100000</v>
      </c>
    </row>
    <row r="59" spans="1:7">
      <c r="A59" s="822">
        <f t="shared" si="2"/>
        <v>15</v>
      </c>
      <c r="B59" s="807" t="s">
        <v>846</v>
      </c>
      <c r="C59" s="808">
        <v>120000</v>
      </c>
      <c r="D59" s="809">
        <f t="shared" si="1"/>
        <v>30000</v>
      </c>
      <c r="E59" s="809">
        <v>60000</v>
      </c>
      <c r="F59" s="809">
        <v>90000</v>
      </c>
      <c r="G59" s="809">
        <v>120000</v>
      </c>
    </row>
    <row r="60" spans="1:7">
      <c r="A60" s="822">
        <f t="shared" si="2"/>
        <v>16</v>
      </c>
      <c r="B60" s="807" t="s">
        <v>972</v>
      </c>
      <c r="C60" s="808">
        <v>285000</v>
      </c>
      <c r="D60" s="809">
        <f t="shared" si="1"/>
        <v>82500</v>
      </c>
      <c r="E60" s="809">
        <v>165000</v>
      </c>
      <c r="F60" s="809">
        <v>247500</v>
      </c>
      <c r="G60" s="809">
        <v>330000</v>
      </c>
    </row>
    <row r="61" spans="1:7">
      <c r="A61" s="822">
        <f t="shared" si="2"/>
        <v>17</v>
      </c>
      <c r="B61" s="807" t="s">
        <v>847</v>
      </c>
      <c r="C61" s="808">
        <v>195000</v>
      </c>
      <c r="D61" s="809">
        <f t="shared" si="1"/>
        <v>55000</v>
      </c>
      <c r="E61" s="809">
        <v>110000</v>
      </c>
      <c r="F61" s="809">
        <v>165000</v>
      </c>
      <c r="G61" s="809">
        <v>220000</v>
      </c>
    </row>
    <row r="62" spans="1:7">
      <c r="A62" s="822">
        <f t="shared" si="2"/>
        <v>18</v>
      </c>
      <c r="B62" s="807" t="s">
        <v>848</v>
      </c>
      <c r="C62" s="808">
        <v>245000</v>
      </c>
      <c r="D62" s="809">
        <f t="shared" si="1"/>
        <v>65000</v>
      </c>
      <c r="E62" s="809">
        <v>130000</v>
      </c>
      <c r="F62" s="809">
        <v>195000</v>
      </c>
      <c r="G62" s="809">
        <v>260000</v>
      </c>
    </row>
    <row r="63" spans="1:7">
      <c r="A63" s="822">
        <f t="shared" si="2"/>
        <v>19</v>
      </c>
      <c r="B63" s="807" t="s">
        <v>849</v>
      </c>
      <c r="C63" s="808">
        <v>3000000</v>
      </c>
      <c r="D63" s="809">
        <f t="shared" si="1"/>
        <v>787500</v>
      </c>
      <c r="E63" s="809">
        <v>1575000</v>
      </c>
      <c r="F63" s="809">
        <v>2362500</v>
      </c>
      <c r="G63" s="809">
        <v>3150000</v>
      </c>
    </row>
    <row r="64" spans="1:7">
      <c r="A64" s="822">
        <f t="shared" si="2"/>
        <v>20</v>
      </c>
      <c r="B64" s="807" t="s">
        <v>850</v>
      </c>
      <c r="C64" s="808">
        <v>190000</v>
      </c>
      <c r="D64" s="809">
        <v>270000</v>
      </c>
      <c r="E64" s="809"/>
      <c r="F64" s="809"/>
      <c r="G64" s="809">
        <v>270000</v>
      </c>
    </row>
    <row r="65" spans="1:7">
      <c r="A65" s="822">
        <f t="shared" si="2"/>
        <v>21</v>
      </c>
      <c r="B65" s="807" t="s">
        <v>851</v>
      </c>
      <c r="C65" s="808">
        <v>720000</v>
      </c>
      <c r="D65" s="809">
        <f t="shared" si="1"/>
        <v>180000</v>
      </c>
      <c r="E65" s="809">
        <v>360000</v>
      </c>
      <c r="F65" s="809">
        <v>540000</v>
      </c>
      <c r="G65" s="809">
        <v>720000</v>
      </c>
    </row>
    <row r="66" spans="1:7">
      <c r="A66" s="822">
        <f t="shared" si="2"/>
        <v>22</v>
      </c>
      <c r="B66" s="807" t="s">
        <v>801</v>
      </c>
      <c r="C66" s="808">
        <v>60000</v>
      </c>
      <c r="D66" s="809">
        <f t="shared" si="1"/>
        <v>15000</v>
      </c>
      <c r="E66" s="809">
        <v>30000</v>
      </c>
      <c r="F66" s="809">
        <v>45000</v>
      </c>
      <c r="G66" s="809">
        <v>60000</v>
      </c>
    </row>
    <row r="67" spans="1:7">
      <c r="A67" s="822">
        <f t="shared" si="2"/>
        <v>23</v>
      </c>
      <c r="B67" s="807" t="s">
        <v>802</v>
      </c>
      <c r="C67" s="808">
        <v>58000</v>
      </c>
      <c r="D67" s="809">
        <f t="shared" si="1"/>
        <v>25000</v>
      </c>
      <c r="E67" s="809">
        <v>50000</v>
      </c>
      <c r="F67" s="809">
        <v>75000</v>
      </c>
      <c r="G67" s="809">
        <v>100000</v>
      </c>
    </row>
    <row r="68" spans="1:7">
      <c r="A68" s="822">
        <f t="shared" si="2"/>
        <v>24</v>
      </c>
      <c r="B68" s="807" t="s">
        <v>852</v>
      </c>
      <c r="C68" s="808"/>
      <c r="D68" s="809"/>
      <c r="E68" s="809">
        <v>60000</v>
      </c>
      <c r="F68" s="809"/>
      <c r="G68" s="809">
        <v>60000</v>
      </c>
    </row>
    <row r="69" spans="1:7">
      <c r="A69" s="822">
        <f t="shared" si="2"/>
        <v>25</v>
      </c>
      <c r="B69" s="807" t="s">
        <v>853</v>
      </c>
      <c r="C69" s="808">
        <v>496000</v>
      </c>
      <c r="D69" s="809">
        <f t="shared" si="1"/>
        <v>125000</v>
      </c>
      <c r="E69" s="809">
        <v>250000</v>
      </c>
      <c r="F69" s="809">
        <v>375000</v>
      </c>
      <c r="G69" s="809">
        <v>500000</v>
      </c>
    </row>
    <row r="70" spans="1:7" ht="13.15" customHeight="1">
      <c r="A70" s="822">
        <f t="shared" si="2"/>
        <v>26</v>
      </c>
      <c r="B70" s="807" t="s">
        <v>854</v>
      </c>
      <c r="C70" s="808">
        <v>1150000</v>
      </c>
      <c r="D70" s="809"/>
      <c r="E70" s="809">
        <v>1400000</v>
      </c>
      <c r="F70" s="809"/>
      <c r="G70" s="809">
        <v>1400000</v>
      </c>
    </row>
    <row r="71" spans="1:7" ht="16.149999999999999" customHeight="1">
      <c r="A71" s="822">
        <f t="shared" si="2"/>
        <v>27</v>
      </c>
      <c r="B71" s="807" t="s">
        <v>855</v>
      </c>
      <c r="C71" s="808">
        <v>220000</v>
      </c>
      <c r="D71" s="809">
        <f t="shared" si="1"/>
        <v>87500</v>
      </c>
      <c r="E71" s="809">
        <v>175000</v>
      </c>
      <c r="F71" s="809">
        <v>262500</v>
      </c>
      <c r="G71" s="809">
        <v>350000</v>
      </c>
    </row>
    <row r="72" spans="1:7" ht="16.149999999999999" customHeight="1">
      <c r="A72" s="822">
        <f t="shared" si="2"/>
        <v>28</v>
      </c>
      <c r="B72" s="807" t="s">
        <v>973</v>
      </c>
      <c r="C72" s="808"/>
      <c r="D72" s="809"/>
      <c r="E72" s="809">
        <v>300000</v>
      </c>
      <c r="F72" s="809"/>
      <c r="G72" s="809">
        <v>300000</v>
      </c>
    </row>
    <row r="73" spans="1:7">
      <c r="A73" s="822">
        <f t="shared" si="2"/>
        <v>29</v>
      </c>
      <c r="B73" s="807" t="s">
        <v>887</v>
      </c>
      <c r="C73" s="808">
        <v>20000</v>
      </c>
      <c r="D73" s="809">
        <f t="shared" si="1"/>
        <v>5000</v>
      </c>
      <c r="E73" s="809">
        <v>10000</v>
      </c>
      <c r="F73" s="809">
        <v>15000</v>
      </c>
      <c r="G73" s="809">
        <v>20000</v>
      </c>
    </row>
    <row r="74" spans="1:7">
      <c r="A74" s="822">
        <f t="shared" si="2"/>
        <v>30</v>
      </c>
      <c r="B74" s="807" t="s">
        <v>856</v>
      </c>
      <c r="C74" s="808">
        <v>386000</v>
      </c>
      <c r="D74" s="809">
        <f t="shared" si="1"/>
        <v>100420</v>
      </c>
      <c r="E74" s="809">
        <v>200840</v>
      </c>
      <c r="F74" s="809">
        <v>301260</v>
      </c>
      <c r="G74" s="809">
        <v>401680</v>
      </c>
    </row>
    <row r="75" spans="1:7">
      <c r="A75" s="822">
        <f t="shared" si="2"/>
        <v>31</v>
      </c>
      <c r="B75" s="807" t="s">
        <v>975</v>
      </c>
      <c r="C75" s="808">
        <v>57000</v>
      </c>
      <c r="D75" s="809">
        <f t="shared" si="1"/>
        <v>14580</v>
      </c>
      <c r="E75" s="809">
        <v>29160</v>
      </c>
      <c r="F75" s="809">
        <v>43740</v>
      </c>
      <c r="G75" s="809">
        <v>58320</v>
      </c>
    </row>
    <row r="76" spans="1:7">
      <c r="A76" s="822">
        <f t="shared" si="2"/>
        <v>32</v>
      </c>
      <c r="B76" s="807" t="s">
        <v>974</v>
      </c>
      <c r="C76" s="808">
        <v>12000</v>
      </c>
      <c r="D76" s="809">
        <f t="shared" si="1"/>
        <v>3000</v>
      </c>
      <c r="E76" s="809">
        <v>6000</v>
      </c>
      <c r="F76" s="809">
        <v>9000</v>
      </c>
      <c r="G76" s="809">
        <v>12000</v>
      </c>
    </row>
    <row r="77" spans="1:7">
      <c r="A77" s="822">
        <f t="shared" si="2"/>
        <v>33</v>
      </c>
      <c r="B77" s="807" t="s">
        <v>857</v>
      </c>
      <c r="C77" s="808">
        <v>246000</v>
      </c>
      <c r="D77" s="809">
        <f t="shared" si="1"/>
        <v>62500</v>
      </c>
      <c r="E77" s="809">
        <v>125000</v>
      </c>
      <c r="F77" s="809">
        <v>187500</v>
      </c>
      <c r="G77" s="809">
        <v>250000</v>
      </c>
    </row>
    <row r="78" spans="1:7">
      <c r="A78" s="822">
        <f t="shared" si="2"/>
        <v>34</v>
      </c>
      <c r="B78" s="807" t="s">
        <v>31</v>
      </c>
      <c r="C78" s="808">
        <v>50000</v>
      </c>
      <c r="D78" s="809"/>
      <c r="E78" s="809"/>
      <c r="F78" s="809"/>
      <c r="G78" s="809">
        <v>50000</v>
      </c>
    </row>
    <row r="79" spans="1:7" ht="13.9" customHeight="1">
      <c r="A79" s="822">
        <f t="shared" si="2"/>
        <v>35</v>
      </c>
      <c r="B79" s="807" t="s">
        <v>858</v>
      </c>
      <c r="C79" s="808">
        <v>10000</v>
      </c>
      <c r="D79" s="809"/>
      <c r="E79" s="809">
        <v>10000</v>
      </c>
      <c r="F79" s="809"/>
      <c r="G79" s="809">
        <v>20000</v>
      </c>
    </row>
    <row r="80" spans="1:7">
      <c r="A80" s="822">
        <f t="shared" si="2"/>
        <v>36</v>
      </c>
      <c r="B80" s="807" t="s">
        <v>859</v>
      </c>
      <c r="C80" s="808">
        <v>212000</v>
      </c>
      <c r="D80" s="809">
        <f t="shared" si="1"/>
        <v>57500</v>
      </c>
      <c r="E80" s="809">
        <v>115000</v>
      </c>
      <c r="F80" s="809">
        <v>172500</v>
      </c>
      <c r="G80" s="809">
        <v>230000</v>
      </c>
    </row>
    <row r="81" spans="1:7" ht="14.45" customHeight="1">
      <c r="A81" s="822">
        <f t="shared" si="2"/>
        <v>37</v>
      </c>
      <c r="B81" s="807" t="s">
        <v>860</v>
      </c>
      <c r="C81" s="808"/>
      <c r="D81" s="809"/>
      <c r="E81" s="809"/>
      <c r="F81" s="809"/>
      <c r="G81" s="809">
        <v>100000</v>
      </c>
    </row>
    <row r="82" spans="1:7">
      <c r="A82" s="822">
        <f t="shared" si="2"/>
        <v>38</v>
      </c>
      <c r="B82" s="807" t="s">
        <v>861</v>
      </c>
      <c r="C82" s="808">
        <v>330000</v>
      </c>
      <c r="D82" s="809">
        <f t="shared" si="1"/>
        <v>75000</v>
      </c>
      <c r="E82" s="809">
        <v>150000</v>
      </c>
      <c r="F82" s="809">
        <v>225000</v>
      </c>
      <c r="G82" s="809">
        <v>300000</v>
      </c>
    </row>
    <row r="83" spans="1:7">
      <c r="A83" s="822">
        <f t="shared" si="2"/>
        <v>39</v>
      </c>
      <c r="B83" s="807" t="s">
        <v>976</v>
      </c>
      <c r="C83" s="808">
        <v>300000</v>
      </c>
      <c r="D83" s="809"/>
      <c r="E83" s="809">
        <v>300000</v>
      </c>
      <c r="F83" s="809"/>
      <c r="G83" s="809">
        <v>350000</v>
      </c>
    </row>
    <row r="84" spans="1:7" ht="13.9" customHeight="1">
      <c r="A84" s="822">
        <f t="shared" si="2"/>
        <v>40</v>
      </c>
      <c r="B84" s="807" t="s">
        <v>862</v>
      </c>
      <c r="C84" s="808">
        <v>581000</v>
      </c>
      <c r="D84" s="809">
        <f t="shared" si="1"/>
        <v>145250</v>
      </c>
      <c r="E84" s="809">
        <v>290500</v>
      </c>
      <c r="F84" s="809">
        <v>435750</v>
      </c>
      <c r="G84" s="809">
        <v>581000</v>
      </c>
    </row>
    <row r="85" spans="1:7" ht="13.15" customHeight="1">
      <c r="A85" s="822">
        <f t="shared" si="2"/>
        <v>41</v>
      </c>
      <c r="B85" s="807" t="s">
        <v>842</v>
      </c>
      <c r="C85" s="808">
        <v>490000</v>
      </c>
      <c r="D85" s="809">
        <f t="shared" si="1"/>
        <v>125000</v>
      </c>
      <c r="E85" s="809">
        <v>250000</v>
      </c>
      <c r="F85" s="809">
        <v>375000</v>
      </c>
      <c r="G85" s="809">
        <v>500000</v>
      </c>
    </row>
    <row r="86" spans="1:7" ht="13.15" customHeight="1">
      <c r="A86" s="804"/>
      <c r="B86" s="801" t="s">
        <v>863</v>
      </c>
      <c r="C86" s="802">
        <f>SUM(C44:C85)</f>
        <v>14988628.26</v>
      </c>
      <c r="D86" s="802"/>
      <c r="E86" s="802"/>
      <c r="F86" s="802"/>
      <c r="G86" s="802">
        <f>SUM(G44:G85)</f>
        <v>16587000</v>
      </c>
    </row>
    <row r="87" spans="1:7">
      <c r="A87" s="804"/>
      <c r="B87" s="805" t="s">
        <v>864</v>
      </c>
      <c r="C87" s="805"/>
      <c r="D87" s="806"/>
      <c r="E87" s="806"/>
      <c r="F87" s="806"/>
      <c r="G87" s="806"/>
    </row>
    <row r="88" spans="1:7">
      <c r="A88" s="804"/>
      <c r="B88" s="807"/>
      <c r="C88" s="808"/>
      <c r="D88" s="809"/>
      <c r="E88" s="809"/>
      <c r="F88" s="809"/>
      <c r="G88" s="809"/>
    </row>
    <row r="89" spans="1:7" ht="13.15" customHeight="1">
      <c r="A89" s="804"/>
      <c r="B89" s="801" t="s">
        <v>275</v>
      </c>
      <c r="C89" s="808">
        <f>C88</f>
        <v>0</v>
      </c>
      <c r="D89" s="809"/>
      <c r="E89" s="809"/>
      <c r="F89" s="809"/>
      <c r="G89" s="809">
        <f>G88</f>
        <v>0</v>
      </c>
    </row>
    <row r="90" spans="1:7">
      <c r="A90" s="1326" t="s">
        <v>343</v>
      </c>
      <c r="B90" s="1326"/>
      <c r="C90" s="802">
        <f>C42+C86</f>
        <v>119094391.44000001</v>
      </c>
      <c r="D90" s="802"/>
      <c r="E90" s="802"/>
      <c r="F90" s="802"/>
      <c r="G90" s="802">
        <f>G42+G86</f>
        <v>130882826.2</v>
      </c>
    </row>
    <row r="91" spans="1:7">
      <c r="A91" s="810"/>
      <c r="C91" s="811"/>
      <c r="D91" s="812"/>
      <c r="E91" s="812"/>
      <c r="F91" s="812"/>
    </row>
    <row r="92" spans="1:7">
      <c r="A92" s="813"/>
      <c r="B92" s="814"/>
      <c r="C92" s="811"/>
      <c r="D92" s="812"/>
      <c r="E92" s="812"/>
      <c r="F92" s="812"/>
    </row>
    <row r="93" spans="1:7">
      <c r="A93" s="815"/>
      <c r="C93" s="816"/>
    </row>
    <row r="94" spans="1:7" ht="12.75" customHeight="1"/>
  </sheetData>
  <mergeCells count="11">
    <mergeCell ref="B43:G43"/>
    <mergeCell ref="A90:B90"/>
    <mergeCell ref="F6:F7"/>
    <mergeCell ref="B8:G8"/>
    <mergeCell ref="A3:G3"/>
    <mergeCell ref="A6:A7"/>
    <mergeCell ref="B6:B7"/>
    <mergeCell ref="C6:C7"/>
    <mergeCell ref="D6:D7"/>
    <mergeCell ref="E6:E7"/>
    <mergeCell ref="G6:G7"/>
  </mergeCells>
  <phoneticPr fontId="3" type="noConversion"/>
  <pageMargins left="0.15748031496062992" right="0.15748031496062992" top="0.98425196850393704" bottom="0.98425196850393704" header="0.51181102362204722" footer="0.51181102362204722"/>
  <pageSetup scale="6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0">
    <tabColor theme="6" tint="0.59999389629810485"/>
  </sheetPr>
  <dimension ref="A1:IV44"/>
  <sheetViews>
    <sheetView showGridLines="0" zoomScale="85" zoomScaleNormal="85" workbookViewId="0">
      <selection activeCell="I18" sqref="I18"/>
    </sheetView>
  </sheetViews>
  <sheetFormatPr defaultColWidth="9.140625" defaultRowHeight="14.25"/>
  <cols>
    <col min="1" max="1" width="4.42578125" style="987" customWidth="1"/>
    <col min="2" max="2" width="12.140625" style="987" customWidth="1"/>
    <col min="3" max="3" width="44.42578125" style="987" customWidth="1"/>
    <col min="4" max="5" width="17.5703125" style="987" customWidth="1"/>
    <col min="6" max="6" width="17.85546875" style="987" customWidth="1"/>
    <col min="7" max="7" width="17.7109375" style="987" customWidth="1"/>
    <col min="8" max="8" width="37" style="987" customWidth="1"/>
    <col min="9" max="15" width="23.7109375" style="987" customWidth="1"/>
    <col min="16" max="16" width="3" style="987" customWidth="1"/>
    <col min="17" max="16384" width="9.140625" style="987"/>
  </cols>
  <sheetData>
    <row r="1" spans="2:16" s="978" customFormat="1" ht="15.75">
      <c r="B1" s="976"/>
      <c r="C1" s="976"/>
      <c r="D1" s="976"/>
      <c r="E1" s="976"/>
      <c r="F1" s="976"/>
      <c r="G1" s="976"/>
      <c r="H1" s="976"/>
      <c r="I1" s="976"/>
      <c r="J1" s="976"/>
      <c r="K1" s="976"/>
      <c r="L1" s="976"/>
      <c r="M1" s="976"/>
      <c r="N1" s="976"/>
      <c r="O1" s="977" t="s">
        <v>744</v>
      </c>
    </row>
    <row r="2" spans="2:16" s="978" customFormat="1" ht="15">
      <c r="B2" s="976"/>
      <c r="C2" s="976"/>
      <c r="D2" s="976"/>
      <c r="E2" s="976"/>
      <c r="F2" s="976"/>
      <c r="G2" s="976"/>
      <c r="H2" s="976"/>
      <c r="I2" s="976"/>
      <c r="J2" s="976"/>
      <c r="K2" s="976"/>
      <c r="L2" s="976"/>
      <c r="M2" s="976"/>
      <c r="N2" s="976"/>
      <c r="O2" s="976"/>
    </row>
    <row r="3" spans="2:16" s="978" customFormat="1" ht="18">
      <c r="B3" s="1342" t="s">
        <v>380</v>
      </c>
      <c r="C3" s="1342"/>
      <c r="D3" s="1342"/>
      <c r="E3" s="1342"/>
      <c r="F3" s="1342"/>
      <c r="G3" s="1342"/>
      <c r="H3" s="1342"/>
      <c r="I3" s="1342"/>
      <c r="J3" s="1342"/>
      <c r="K3" s="1342"/>
      <c r="L3" s="1342"/>
      <c r="M3" s="1342"/>
      <c r="N3" s="1342"/>
      <c r="O3" s="1342"/>
    </row>
    <row r="4" spans="2:16" s="978" customFormat="1" ht="15" customHeight="1">
      <c r="B4" s="976"/>
      <c r="C4" s="979"/>
      <c r="D4" s="977"/>
      <c r="E4" s="977"/>
      <c r="F4" s="977"/>
      <c r="G4" s="977"/>
      <c r="H4" s="976"/>
      <c r="I4" s="976"/>
      <c r="J4" s="976"/>
      <c r="K4" s="976"/>
      <c r="L4" s="976"/>
      <c r="M4" s="976"/>
      <c r="N4" s="976"/>
      <c r="O4" s="976"/>
    </row>
    <row r="5" spans="2:16" s="978" customFormat="1" ht="16.5" thickBot="1">
      <c r="B5" s="976"/>
      <c r="C5" s="976"/>
      <c r="D5" s="976"/>
      <c r="E5" s="976"/>
      <c r="F5" s="976"/>
      <c r="G5" s="976"/>
      <c r="H5" s="976"/>
      <c r="I5" s="976"/>
      <c r="J5" s="976"/>
      <c r="K5" s="976"/>
      <c r="L5" s="976"/>
      <c r="M5" s="976"/>
      <c r="N5" s="980"/>
      <c r="O5" s="981" t="s">
        <v>194</v>
      </c>
    </row>
    <row r="6" spans="2:16" s="978" customFormat="1" ht="32.25" customHeight="1" thickBot="1">
      <c r="B6" s="1343" t="s">
        <v>2</v>
      </c>
      <c r="C6" s="1345" t="s">
        <v>381</v>
      </c>
      <c r="D6" s="1345" t="s">
        <v>69</v>
      </c>
      <c r="E6" s="1345" t="s">
        <v>70</v>
      </c>
      <c r="F6" s="1345" t="s">
        <v>71</v>
      </c>
      <c r="G6" s="1345" t="s">
        <v>979</v>
      </c>
      <c r="H6" s="1347" t="s">
        <v>246</v>
      </c>
      <c r="I6" s="1345" t="s">
        <v>247</v>
      </c>
      <c r="J6" s="1349" t="s">
        <v>905</v>
      </c>
      <c r="K6" s="1350"/>
      <c r="L6" s="1350"/>
      <c r="M6" s="1351"/>
      <c r="N6" s="1345" t="s">
        <v>1146</v>
      </c>
      <c r="O6" s="1352" t="s">
        <v>1147</v>
      </c>
    </row>
    <row r="7" spans="2:16" s="978" customFormat="1" ht="62.25" customHeight="1" thickBot="1">
      <c r="B7" s="1344"/>
      <c r="C7" s="1346"/>
      <c r="D7" s="1346"/>
      <c r="E7" s="1346"/>
      <c r="F7" s="1346"/>
      <c r="G7" s="1346"/>
      <c r="H7" s="1348"/>
      <c r="I7" s="1346"/>
      <c r="J7" s="982" t="s">
        <v>926</v>
      </c>
      <c r="K7" s="982" t="s">
        <v>915</v>
      </c>
      <c r="L7" s="982" t="s">
        <v>916</v>
      </c>
      <c r="M7" s="982" t="s">
        <v>921</v>
      </c>
      <c r="N7" s="1346"/>
      <c r="O7" s="1353"/>
    </row>
    <row r="8" spans="2:16" ht="17.100000000000001" customHeight="1">
      <c r="B8" s="1333">
        <v>1</v>
      </c>
      <c r="C8" s="1336"/>
      <c r="D8" s="1339"/>
      <c r="E8" s="1339"/>
      <c r="F8" s="1339"/>
      <c r="G8" s="1339"/>
      <c r="H8" s="983" t="s">
        <v>65</v>
      </c>
      <c r="I8" s="984"/>
      <c r="J8" s="985"/>
      <c r="K8" s="985"/>
      <c r="L8" s="985"/>
      <c r="M8" s="985"/>
      <c r="N8" s="985"/>
      <c r="O8" s="986"/>
    </row>
    <row r="9" spans="2:16" ht="17.100000000000001" customHeight="1">
      <c r="B9" s="1334"/>
      <c r="C9" s="1337"/>
      <c r="D9" s="1340"/>
      <c r="E9" s="1340"/>
      <c r="F9" s="1340"/>
      <c r="G9" s="1340"/>
      <c r="H9" s="988" t="s">
        <v>66</v>
      </c>
      <c r="I9" s="989"/>
      <c r="J9" s="990"/>
      <c r="K9" s="990"/>
      <c r="L9" s="990"/>
      <c r="M9" s="990"/>
      <c r="N9" s="990"/>
      <c r="O9" s="991"/>
    </row>
    <row r="10" spans="2:16" ht="17.100000000000001" customHeight="1">
      <c r="B10" s="1334"/>
      <c r="C10" s="1337"/>
      <c r="D10" s="1340"/>
      <c r="E10" s="1340"/>
      <c r="F10" s="1340"/>
      <c r="G10" s="1340"/>
      <c r="H10" s="988" t="s">
        <v>350</v>
      </c>
      <c r="I10" s="989"/>
      <c r="J10" s="990"/>
      <c r="K10" s="990"/>
      <c r="L10" s="990"/>
      <c r="M10" s="990"/>
      <c r="N10" s="990"/>
      <c r="O10" s="991"/>
    </row>
    <row r="11" spans="2:16" ht="17.100000000000001" customHeight="1" thickBot="1">
      <c r="B11" s="1334"/>
      <c r="C11" s="1337"/>
      <c r="D11" s="1340"/>
      <c r="E11" s="1340"/>
      <c r="F11" s="1340"/>
      <c r="G11" s="1340"/>
      <c r="H11" s="992" t="s">
        <v>23</v>
      </c>
      <c r="I11" s="993"/>
      <c r="J11" s="994"/>
      <c r="K11" s="994"/>
      <c r="L11" s="994"/>
      <c r="M11" s="994"/>
      <c r="N11" s="994"/>
      <c r="O11" s="995"/>
      <c r="P11" s="996"/>
    </row>
    <row r="12" spans="2:16" ht="17.100000000000001" customHeight="1" thickBot="1">
      <c r="B12" s="1335"/>
      <c r="C12" s="1338"/>
      <c r="D12" s="1341"/>
      <c r="E12" s="1341"/>
      <c r="F12" s="1341"/>
      <c r="G12" s="1341"/>
      <c r="H12" s="997" t="s">
        <v>245</v>
      </c>
      <c r="I12" s="998"/>
      <c r="J12" s="999"/>
      <c r="K12" s="999"/>
      <c r="L12" s="999"/>
      <c r="M12" s="999"/>
      <c r="N12" s="999"/>
      <c r="O12" s="1000"/>
      <c r="P12" s="996"/>
    </row>
    <row r="13" spans="2:16" ht="17.100000000000001" customHeight="1">
      <c r="B13" s="1333">
        <v>2</v>
      </c>
      <c r="C13" s="1336"/>
      <c r="D13" s="1339"/>
      <c r="E13" s="1339"/>
      <c r="F13" s="1339"/>
      <c r="G13" s="1339"/>
      <c r="H13" s="1001" t="s">
        <v>65</v>
      </c>
      <c r="I13" s="1002"/>
      <c r="J13" s="1003"/>
      <c r="K13" s="1003"/>
      <c r="L13" s="1003"/>
      <c r="M13" s="1003"/>
      <c r="N13" s="1003"/>
      <c r="O13" s="1004"/>
    </row>
    <row r="14" spans="2:16" ht="17.100000000000001" customHeight="1">
      <c r="B14" s="1334"/>
      <c r="C14" s="1337"/>
      <c r="D14" s="1340"/>
      <c r="E14" s="1340"/>
      <c r="F14" s="1340"/>
      <c r="G14" s="1340"/>
      <c r="H14" s="988" t="s">
        <v>66</v>
      </c>
      <c r="I14" s="989"/>
      <c r="J14" s="990"/>
      <c r="K14" s="990"/>
      <c r="L14" s="990"/>
      <c r="M14" s="990"/>
      <c r="N14" s="990"/>
      <c r="O14" s="991"/>
    </row>
    <row r="15" spans="2:16" ht="17.100000000000001" customHeight="1">
      <c r="B15" s="1334"/>
      <c r="C15" s="1337"/>
      <c r="D15" s="1340"/>
      <c r="E15" s="1340"/>
      <c r="F15" s="1340"/>
      <c r="G15" s="1340"/>
      <c r="H15" s="988" t="s">
        <v>350</v>
      </c>
      <c r="I15" s="989"/>
      <c r="J15" s="990"/>
      <c r="K15" s="990"/>
      <c r="L15" s="990"/>
      <c r="M15" s="990"/>
      <c r="N15" s="990"/>
      <c r="O15" s="991"/>
    </row>
    <row r="16" spans="2:16" ht="17.100000000000001" customHeight="1" thickBot="1">
      <c r="B16" s="1334"/>
      <c r="C16" s="1337"/>
      <c r="D16" s="1340"/>
      <c r="E16" s="1340"/>
      <c r="F16" s="1340"/>
      <c r="G16" s="1340"/>
      <c r="H16" s="992" t="s">
        <v>23</v>
      </c>
      <c r="I16" s="993"/>
      <c r="J16" s="994"/>
      <c r="K16" s="994"/>
      <c r="L16" s="994"/>
      <c r="M16" s="994"/>
      <c r="N16" s="994"/>
      <c r="O16" s="995"/>
    </row>
    <row r="17" spans="1:256" ht="17.100000000000001" customHeight="1" thickBot="1">
      <c r="B17" s="1335"/>
      <c r="C17" s="1338"/>
      <c r="D17" s="1341"/>
      <c r="E17" s="1341"/>
      <c r="F17" s="1341"/>
      <c r="G17" s="1341"/>
      <c r="H17" s="997" t="s">
        <v>245</v>
      </c>
      <c r="I17" s="1005"/>
      <c r="J17" s="1006"/>
      <c r="K17" s="1006"/>
      <c r="L17" s="999"/>
      <c r="M17" s="999"/>
      <c r="N17" s="999"/>
      <c r="O17" s="1000"/>
      <c r="P17" s="996"/>
    </row>
    <row r="18" spans="1:256" ht="17.100000000000001" customHeight="1">
      <c r="B18" s="1333">
        <v>3</v>
      </c>
      <c r="C18" s="1336"/>
      <c r="D18" s="1339"/>
      <c r="E18" s="1339"/>
      <c r="F18" s="1339"/>
      <c r="G18" s="1339"/>
      <c r="H18" s="983" t="s">
        <v>65</v>
      </c>
      <c r="I18" s="984"/>
      <c r="J18" s="985"/>
      <c r="K18" s="985"/>
      <c r="L18" s="985"/>
      <c r="M18" s="985"/>
      <c r="N18" s="985"/>
      <c r="O18" s="986"/>
    </row>
    <row r="19" spans="1:256" ht="17.100000000000001" customHeight="1">
      <c r="B19" s="1334"/>
      <c r="C19" s="1337"/>
      <c r="D19" s="1340"/>
      <c r="E19" s="1340"/>
      <c r="F19" s="1340"/>
      <c r="G19" s="1340"/>
      <c r="H19" s="988" t="s">
        <v>66</v>
      </c>
      <c r="I19" s="989"/>
      <c r="J19" s="990"/>
      <c r="K19" s="990"/>
      <c r="L19" s="990"/>
      <c r="M19" s="990"/>
      <c r="N19" s="990"/>
      <c r="O19" s="991"/>
    </row>
    <row r="20" spans="1:256" ht="17.100000000000001" customHeight="1">
      <c r="B20" s="1334"/>
      <c r="C20" s="1337"/>
      <c r="D20" s="1340"/>
      <c r="E20" s="1340"/>
      <c r="F20" s="1340"/>
      <c r="G20" s="1340"/>
      <c r="H20" s="988" t="s">
        <v>350</v>
      </c>
      <c r="I20" s="989"/>
      <c r="J20" s="990"/>
      <c r="K20" s="990"/>
      <c r="L20" s="990"/>
      <c r="M20" s="990"/>
      <c r="N20" s="990"/>
      <c r="O20" s="991"/>
    </row>
    <row r="21" spans="1:256" ht="17.100000000000001" customHeight="1" thickBot="1">
      <c r="B21" s="1334"/>
      <c r="C21" s="1337"/>
      <c r="D21" s="1340"/>
      <c r="E21" s="1340"/>
      <c r="F21" s="1340"/>
      <c r="G21" s="1340"/>
      <c r="H21" s="1007" t="s">
        <v>23</v>
      </c>
      <c r="I21" s="1008"/>
      <c r="J21" s="1009"/>
      <c r="K21" s="1009"/>
      <c r="L21" s="1009"/>
      <c r="M21" s="1009"/>
      <c r="N21" s="1009"/>
      <c r="O21" s="1010"/>
    </row>
    <row r="22" spans="1:256" ht="17.100000000000001" customHeight="1" thickBot="1">
      <c r="B22" s="1335"/>
      <c r="C22" s="1338"/>
      <c r="D22" s="1341"/>
      <c r="E22" s="1341"/>
      <c r="F22" s="1341"/>
      <c r="G22" s="1341"/>
      <c r="H22" s="997" t="s">
        <v>245</v>
      </c>
      <c r="I22" s="1005"/>
      <c r="J22" s="1006"/>
      <c r="K22" s="1006"/>
      <c r="L22" s="999"/>
      <c r="M22" s="999"/>
      <c r="N22" s="999"/>
      <c r="O22" s="1000"/>
      <c r="P22" s="996"/>
    </row>
    <row r="23" spans="1:256" ht="17.100000000000001" customHeight="1">
      <c r="B23" s="1333">
        <v>4</v>
      </c>
      <c r="C23" s="1336"/>
      <c r="D23" s="1339"/>
      <c r="E23" s="1339"/>
      <c r="F23" s="1339"/>
      <c r="G23" s="1339"/>
      <c r="H23" s="1001" t="s">
        <v>65</v>
      </c>
      <c r="I23" s="1002"/>
      <c r="J23" s="1003"/>
      <c r="K23" s="1003"/>
      <c r="L23" s="1003"/>
      <c r="M23" s="1003"/>
      <c r="N23" s="1003"/>
      <c r="O23" s="1004"/>
    </row>
    <row r="24" spans="1:256" ht="17.100000000000001" customHeight="1">
      <c r="B24" s="1334"/>
      <c r="C24" s="1337"/>
      <c r="D24" s="1340"/>
      <c r="E24" s="1340"/>
      <c r="F24" s="1340"/>
      <c r="G24" s="1340"/>
      <c r="H24" s="988" t="s">
        <v>66</v>
      </c>
      <c r="I24" s="989"/>
      <c r="J24" s="990"/>
      <c r="K24" s="990"/>
      <c r="L24" s="990"/>
      <c r="M24" s="990"/>
      <c r="N24" s="990"/>
      <c r="O24" s="991"/>
    </row>
    <row r="25" spans="1:256" ht="17.100000000000001" customHeight="1">
      <c r="B25" s="1334"/>
      <c r="C25" s="1337"/>
      <c r="D25" s="1340"/>
      <c r="E25" s="1340"/>
      <c r="F25" s="1340"/>
      <c r="G25" s="1340"/>
      <c r="H25" s="1011" t="s">
        <v>350</v>
      </c>
      <c r="I25" s="1012"/>
      <c r="J25" s="1013"/>
      <c r="K25" s="1013"/>
      <c r="L25" s="1013"/>
      <c r="M25" s="1013"/>
      <c r="N25" s="1013"/>
      <c r="O25" s="1014"/>
    </row>
    <row r="26" spans="1:256" ht="17.100000000000001" customHeight="1" thickBot="1">
      <c r="B26" s="1334"/>
      <c r="C26" s="1337"/>
      <c r="D26" s="1340"/>
      <c r="E26" s="1340"/>
      <c r="F26" s="1340"/>
      <c r="G26" s="1340"/>
      <c r="H26" s="992" t="s">
        <v>23</v>
      </c>
      <c r="I26" s="993"/>
      <c r="J26" s="994"/>
      <c r="K26" s="994"/>
      <c r="L26" s="994"/>
      <c r="M26" s="994"/>
      <c r="N26" s="994"/>
      <c r="O26" s="995"/>
      <c r="P26" s="996"/>
    </row>
    <row r="27" spans="1:256" ht="17.100000000000001" customHeight="1" thickBot="1">
      <c r="B27" s="1335"/>
      <c r="C27" s="1338"/>
      <c r="D27" s="1341"/>
      <c r="E27" s="1341"/>
      <c r="F27" s="1341"/>
      <c r="G27" s="1341"/>
      <c r="H27" s="997" t="s">
        <v>245</v>
      </c>
      <c r="I27" s="1005"/>
      <c r="J27" s="1006"/>
      <c r="K27" s="1006"/>
      <c r="L27" s="999"/>
      <c r="M27" s="999"/>
      <c r="N27" s="999"/>
      <c r="O27" s="1000"/>
      <c r="P27" s="996"/>
    </row>
    <row r="28" spans="1:256" ht="17.100000000000001" customHeight="1">
      <c r="A28" s="1015"/>
      <c r="B28" s="1333">
        <v>5</v>
      </c>
      <c r="C28" s="1336"/>
      <c r="D28" s="1339"/>
      <c r="E28" s="1339"/>
      <c r="F28" s="1339"/>
      <c r="G28" s="1339"/>
      <c r="H28" s="983" t="s">
        <v>65</v>
      </c>
      <c r="I28" s="984"/>
      <c r="J28" s="985"/>
      <c r="K28" s="985"/>
      <c r="L28" s="985"/>
      <c r="M28" s="985"/>
      <c r="N28" s="985"/>
      <c r="O28" s="986"/>
    </row>
    <row r="29" spans="1:256" ht="17.100000000000001" customHeight="1">
      <c r="A29" s="1015"/>
      <c r="B29" s="1334"/>
      <c r="C29" s="1337"/>
      <c r="D29" s="1340"/>
      <c r="E29" s="1340"/>
      <c r="F29" s="1340"/>
      <c r="G29" s="1340"/>
      <c r="H29" s="988" t="s">
        <v>66</v>
      </c>
      <c r="I29" s="989"/>
      <c r="J29" s="990"/>
      <c r="K29" s="990"/>
      <c r="L29" s="990"/>
      <c r="M29" s="990"/>
      <c r="N29" s="990"/>
      <c r="O29" s="991"/>
    </row>
    <row r="30" spans="1:256" ht="17.100000000000001" customHeight="1">
      <c r="A30" s="1015"/>
      <c r="B30" s="1334"/>
      <c r="C30" s="1337"/>
      <c r="D30" s="1340"/>
      <c r="E30" s="1340"/>
      <c r="F30" s="1340"/>
      <c r="G30" s="1340"/>
      <c r="H30" s="988" t="s">
        <v>350</v>
      </c>
      <c r="I30" s="989"/>
      <c r="J30" s="990"/>
      <c r="K30" s="990"/>
      <c r="L30" s="1016"/>
      <c r="M30" s="990"/>
      <c r="N30" s="1016"/>
      <c r="O30" s="991"/>
    </row>
    <row r="31" spans="1:256" ht="17.100000000000001" customHeight="1" thickBot="1">
      <c r="A31" s="1015"/>
      <c r="B31" s="1334"/>
      <c r="C31" s="1337"/>
      <c r="D31" s="1340"/>
      <c r="E31" s="1340"/>
      <c r="F31" s="1340"/>
      <c r="G31" s="1340"/>
      <c r="H31" s="1017" t="s">
        <v>23</v>
      </c>
      <c r="I31" s="1018"/>
      <c r="J31" s="994"/>
      <c r="K31" s="994"/>
      <c r="L31" s="994"/>
      <c r="M31" s="994"/>
      <c r="N31" s="1019"/>
      <c r="O31" s="995"/>
    </row>
    <row r="32" spans="1:256" s="33" customFormat="1" ht="17.100000000000001" customHeight="1" thickBot="1">
      <c r="A32" s="1015"/>
      <c r="B32" s="1335"/>
      <c r="C32" s="1338"/>
      <c r="D32" s="1341"/>
      <c r="E32" s="1341"/>
      <c r="F32" s="1341"/>
      <c r="G32" s="1341"/>
      <c r="H32" s="1020" t="s">
        <v>245</v>
      </c>
      <c r="I32" s="1005"/>
      <c r="J32" s="1006"/>
      <c r="K32" s="1006"/>
      <c r="L32" s="999"/>
      <c r="M32" s="999"/>
      <c r="N32" s="1021"/>
      <c r="O32" s="1022"/>
      <c r="P32" s="996"/>
      <c r="Q32" s="987"/>
      <c r="R32" s="987"/>
      <c r="S32" s="987"/>
      <c r="T32" s="987"/>
      <c r="U32" s="987"/>
      <c r="V32" s="987"/>
      <c r="W32" s="987"/>
      <c r="X32" s="987"/>
      <c r="Y32" s="987"/>
      <c r="Z32" s="987"/>
      <c r="AA32" s="987"/>
      <c r="AB32" s="987"/>
      <c r="AC32" s="987"/>
      <c r="AD32" s="987"/>
      <c r="AE32" s="987"/>
      <c r="AF32" s="987"/>
      <c r="AG32" s="987"/>
      <c r="AH32" s="987"/>
      <c r="AI32" s="987"/>
      <c r="AJ32" s="987"/>
      <c r="AK32" s="987"/>
      <c r="AL32" s="987"/>
      <c r="AM32" s="987"/>
      <c r="AN32" s="987"/>
      <c r="AO32" s="987"/>
      <c r="AP32" s="987"/>
      <c r="AQ32" s="987"/>
      <c r="AR32" s="987"/>
      <c r="AS32" s="987"/>
      <c r="AT32" s="987"/>
      <c r="AU32" s="987"/>
      <c r="AV32" s="987"/>
      <c r="AW32" s="987"/>
      <c r="AX32" s="987"/>
      <c r="AY32" s="987"/>
      <c r="AZ32" s="987"/>
      <c r="BA32" s="987"/>
      <c r="BB32" s="987"/>
      <c r="BC32" s="987"/>
      <c r="BD32" s="987"/>
      <c r="BE32" s="987"/>
      <c r="BF32" s="987"/>
      <c r="BG32" s="987"/>
      <c r="BH32" s="987"/>
      <c r="BI32" s="987"/>
      <c r="BJ32" s="987"/>
      <c r="BK32" s="987"/>
      <c r="BL32" s="987"/>
      <c r="BM32" s="987"/>
      <c r="BN32" s="987"/>
      <c r="BO32" s="987"/>
      <c r="BP32" s="987"/>
      <c r="BQ32" s="987"/>
      <c r="BR32" s="987"/>
      <c r="BS32" s="987"/>
      <c r="BT32" s="987"/>
      <c r="BU32" s="987"/>
      <c r="BV32" s="987"/>
      <c r="BW32" s="987"/>
      <c r="BX32" s="987"/>
      <c r="BY32" s="987"/>
      <c r="BZ32" s="987"/>
      <c r="CA32" s="987"/>
      <c r="CB32" s="987"/>
      <c r="CC32" s="987"/>
      <c r="CD32" s="987"/>
      <c r="CE32" s="987"/>
      <c r="CF32" s="987"/>
      <c r="CG32" s="987"/>
      <c r="CH32" s="987"/>
      <c r="CI32" s="987"/>
      <c r="CJ32" s="987"/>
      <c r="CK32" s="987"/>
      <c r="CL32" s="987"/>
      <c r="CM32" s="987"/>
      <c r="CN32" s="987"/>
      <c r="CO32" s="987"/>
      <c r="CP32" s="987"/>
      <c r="CQ32" s="987"/>
      <c r="CR32" s="987"/>
      <c r="CS32" s="987"/>
      <c r="CT32" s="987"/>
      <c r="CU32" s="987"/>
      <c r="CV32" s="987"/>
      <c r="CW32" s="987"/>
      <c r="CX32" s="987"/>
      <c r="CY32" s="987"/>
      <c r="CZ32" s="987"/>
      <c r="DA32" s="987"/>
      <c r="DB32" s="987"/>
      <c r="DC32" s="987"/>
      <c r="DD32" s="987"/>
      <c r="DE32" s="987"/>
      <c r="DF32" s="987"/>
      <c r="DG32" s="987"/>
      <c r="DH32" s="987"/>
      <c r="DI32" s="987"/>
      <c r="DJ32" s="987"/>
      <c r="DK32" s="987"/>
      <c r="DL32" s="987"/>
      <c r="DM32" s="987"/>
      <c r="DN32" s="987"/>
      <c r="DO32" s="987"/>
      <c r="DP32" s="987"/>
      <c r="DQ32" s="987"/>
      <c r="DR32" s="987"/>
      <c r="DS32" s="987"/>
      <c r="DT32" s="987"/>
      <c r="DU32" s="987"/>
      <c r="DV32" s="987"/>
      <c r="DW32" s="987"/>
      <c r="DX32" s="987"/>
      <c r="DY32" s="987"/>
      <c r="DZ32" s="987"/>
      <c r="EA32" s="987"/>
      <c r="EB32" s="987"/>
      <c r="EC32" s="987"/>
      <c r="ED32" s="987"/>
      <c r="EE32" s="987"/>
      <c r="EF32" s="987"/>
      <c r="EG32" s="987"/>
      <c r="EH32" s="987"/>
      <c r="EI32" s="987"/>
      <c r="EJ32" s="987"/>
      <c r="EK32" s="987"/>
      <c r="EL32" s="987"/>
      <c r="EM32" s="987"/>
      <c r="EN32" s="987"/>
      <c r="EO32" s="987"/>
      <c r="EP32" s="987"/>
      <c r="EQ32" s="987"/>
      <c r="ER32" s="987"/>
      <c r="ES32" s="987"/>
      <c r="ET32" s="987"/>
      <c r="EU32" s="987"/>
      <c r="EV32" s="987"/>
      <c r="EW32" s="987"/>
      <c r="EX32" s="987"/>
      <c r="EY32" s="987"/>
      <c r="EZ32" s="987"/>
      <c r="FA32" s="987"/>
      <c r="FB32" s="987"/>
      <c r="FC32" s="987"/>
      <c r="FD32" s="987"/>
      <c r="FE32" s="987"/>
      <c r="FF32" s="987"/>
      <c r="FG32" s="987"/>
      <c r="FH32" s="987"/>
      <c r="FI32" s="987"/>
      <c r="FJ32" s="987"/>
      <c r="FK32" s="987"/>
      <c r="FL32" s="987"/>
      <c r="FM32" s="987"/>
      <c r="FN32" s="987"/>
      <c r="FO32" s="987"/>
      <c r="FP32" s="987"/>
      <c r="FQ32" s="987"/>
      <c r="FR32" s="987"/>
      <c r="FS32" s="987"/>
      <c r="FT32" s="987"/>
      <c r="FU32" s="987"/>
      <c r="FV32" s="987"/>
      <c r="FW32" s="987"/>
      <c r="FX32" s="987"/>
      <c r="FY32" s="987"/>
      <c r="FZ32" s="987"/>
      <c r="GA32" s="987"/>
      <c r="GB32" s="987"/>
      <c r="GC32" s="987"/>
      <c r="GD32" s="987"/>
      <c r="GE32" s="987"/>
      <c r="GF32" s="987"/>
      <c r="GG32" s="987"/>
      <c r="GH32" s="987"/>
      <c r="GI32" s="987"/>
      <c r="GJ32" s="987"/>
      <c r="GK32" s="987"/>
      <c r="GL32" s="987"/>
      <c r="GM32" s="987"/>
      <c r="GN32" s="987"/>
      <c r="GO32" s="987"/>
      <c r="GP32" s="987"/>
      <c r="GQ32" s="987"/>
      <c r="GR32" s="987"/>
      <c r="GS32" s="987"/>
      <c r="GT32" s="987"/>
      <c r="GU32" s="987"/>
      <c r="GV32" s="987"/>
      <c r="GW32" s="987"/>
      <c r="GX32" s="987"/>
      <c r="GY32" s="987"/>
      <c r="GZ32" s="987"/>
      <c r="HA32" s="987"/>
      <c r="HB32" s="987"/>
      <c r="HC32" s="987"/>
      <c r="HD32" s="987"/>
      <c r="HE32" s="987"/>
      <c r="HF32" s="987"/>
      <c r="HG32" s="987"/>
      <c r="HH32" s="987"/>
      <c r="HI32" s="987"/>
      <c r="HJ32" s="987"/>
      <c r="HK32" s="987"/>
      <c r="HL32" s="987"/>
      <c r="HM32" s="987"/>
      <c r="HN32" s="987"/>
      <c r="HO32" s="987"/>
      <c r="HP32" s="987"/>
      <c r="HQ32" s="987"/>
      <c r="HR32" s="987"/>
      <c r="HS32" s="987"/>
      <c r="HT32" s="987"/>
      <c r="HU32" s="987"/>
      <c r="HV32" s="987"/>
      <c r="HW32" s="987"/>
      <c r="HX32" s="987"/>
      <c r="HY32" s="987"/>
      <c r="HZ32" s="987"/>
      <c r="IA32" s="987"/>
      <c r="IB32" s="987"/>
      <c r="IC32" s="987"/>
      <c r="ID32" s="987"/>
      <c r="IE32" s="987"/>
      <c r="IF32" s="987"/>
      <c r="IG32" s="987"/>
      <c r="IH32" s="987"/>
      <c r="II32" s="987"/>
      <c r="IJ32" s="987"/>
      <c r="IK32" s="987"/>
      <c r="IL32" s="987"/>
      <c r="IM32" s="987"/>
      <c r="IN32" s="987"/>
      <c r="IO32" s="987"/>
      <c r="IP32" s="987"/>
      <c r="IQ32" s="987"/>
      <c r="IR32" s="987"/>
      <c r="IS32" s="987"/>
      <c r="IT32" s="987"/>
      <c r="IU32" s="987"/>
      <c r="IV32" s="987"/>
    </row>
    <row r="33" spans="1:256" s="33" customFormat="1" ht="38.25" customHeight="1" thickBot="1">
      <c r="A33" s="1015"/>
      <c r="B33" s="1332" t="s">
        <v>382</v>
      </c>
      <c r="C33" s="1332"/>
      <c r="D33" s="1332"/>
      <c r="E33" s="1332"/>
      <c r="F33" s="1023"/>
      <c r="G33" s="1024"/>
      <c r="H33" s="1025"/>
      <c r="I33" s="1026"/>
      <c r="J33" s="1026"/>
      <c r="K33" s="1026"/>
      <c r="L33" s="1026"/>
      <c r="M33" s="1026"/>
      <c r="N33" s="1026"/>
      <c r="O33" s="1027"/>
      <c r="P33" s="987"/>
      <c r="Q33" s="987"/>
      <c r="R33" s="987"/>
      <c r="S33" s="987"/>
      <c r="T33" s="987"/>
      <c r="U33" s="987"/>
      <c r="V33" s="987"/>
      <c r="W33" s="987"/>
      <c r="X33" s="987"/>
      <c r="Y33" s="987"/>
      <c r="Z33" s="987"/>
      <c r="AA33" s="987"/>
      <c r="AB33" s="987"/>
      <c r="AC33" s="987"/>
      <c r="AD33" s="987"/>
      <c r="AE33" s="987"/>
      <c r="AF33" s="987"/>
      <c r="AG33" s="987"/>
      <c r="AH33" s="987"/>
      <c r="AI33" s="987"/>
      <c r="AJ33" s="987"/>
      <c r="AK33" s="987"/>
      <c r="AL33" s="987"/>
      <c r="AM33" s="987"/>
      <c r="AN33" s="987"/>
      <c r="AO33" s="987"/>
      <c r="AP33" s="987"/>
      <c r="AQ33" s="987"/>
      <c r="AR33" s="987"/>
      <c r="AS33" s="987"/>
      <c r="AT33" s="987"/>
      <c r="AU33" s="987"/>
      <c r="AV33" s="987"/>
      <c r="AW33" s="987"/>
      <c r="AX33" s="987"/>
      <c r="AY33" s="987"/>
      <c r="AZ33" s="987"/>
      <c r="BA33" s="987"/>
      <c r="BB33" s="987"/>
      <c r="BC33" s="987"/>
      <c r="BD33" s="987"/>
      <c r="BE33" s="987"/>
      <c r="BF33" s="987"/>
      <c r="BG33" s="987"/>
      <c r="BH33" s="987"/>
      <c r="BI33" s="987"/>
      <c r="BJ33" s="987"/>
      <c r="BK33" s="987"/>
      <c r="BL33" s="987"/>
      <c r="BM33" s="987"/>
      <c r="BN33" s="987"/>
      <c r="BO33" s="987"/>
      <c r="BP33" s="987"/>
      <c r="BQ33" s="987"/>
      <c r="BR33" s="987"/>
      <c r="BS33" s="987"/>
      <c r="BT33" s="987"/>
      <c r="BU33" s="987"/>
      <c r="BV33" s="987"/>
      <c r="BW33" s="987"/>
      <c r="BX33" s="987"/>
      <c r="BY33" s="987"/>
      <c r="BZ33" s="987"/>
      <c r="CA33" s="987"/>
      <c r="CB33" s="987"/>
      <c r="CC33" s="987"/>
      <c r="CD33" s="987"/>
      <c r="CE33" s="987"/>
      <c r="CF33" s="987"/>
      <c r="CG33" s="987"/>
      <c r="CH33" s="987"/>
      <c r="CI33" s="987"/>
      <c r="CJ33" s="987"/>
      <c r="CK33" s="987"/>
      <c r="CL33" s="987"/>
      <c r="CM33" s="987"/>
      <c r="CN33" s="987"/>
      <c r="CO33" s="987"/>
      <c r="CP33" s="987"/>
      <c r="CQ33" s="987"/>
      <c r="CR33" s="987"/>
      <c r="CS33" s="987"/>
      <c r="CT33" s="987"/>
      <c r="CU33" s="987"/>
      <c r="CV33" s="987"/>
      <c r="CW33" s="987"/>
      <c r="CX33" s="987"/>
      <c r="CY33" s="987"/>
      <c r="CZ33" s="987"/>
      <c r="DA33" s="987"/>
      <c r="DB33" s="987"/>
      <c r="DC33" s="987"/>
      <c r="DD33" s="987"/>
      <c r="DE33" s="987"/>
      <c r="DF33" s="987"/>
      <c r="DG33" s="987"/>
      <c r="DH33" s="987"/>
      <c r="DI33" s="987"/>
      <c r="DJ33" s="987"/>
      <c r="DK33" s="987"/>
      <c r="DL33" s="987"/>
      <c r="DM33" s="987"/>
      <c r="DN33" s="987"/>
      <c r="DO33" s="987"/>
      <c r="DP33" s="987"/>
      <c r="DQ33" s="987"/>
      <c r="DR33" s="987"/>
      <c r="DS33" s="987"/>
      <c r="DT33" s="987"/>
      <c r="DU33" s="987"/>
      <c r="DV33" s="987"/>
      <c r="DW33" s="987"/>
      <c r="DX33" s="987"/>
      <c r="DY33" s="987"/>
      <c r="DZ33" s="987"/>
      <c r="EA33" s="987"/>
      <c r="EB33" s="987"/>
      <c r="EC33" s="987"/>
      <c r="ED33" s="987"/>
      <c r="EE33" s="987"/>
      <c r="EF33" s="987"/>
      <c r="EG33" s="987"/>
      <c r="EH33" s="987"/>
      <c r="EI33" s="987"/>
      <c r="EJ33" s="987"/>
      <c r="EK33" s="987"/>
      <c r="EL33" s="987"/>
      <c r="EM33" s="987"/>
      <c r="EN33" s="987"/>
      <c r="EO33" s="987"/>
      <c r="EP33" s="987"/>
      <c r="EQ33" s="987"/>
      <c r="ER33" s="987"/>
      <c r="ES33" s="987"/>
      <c r="ET33" s="987"/>
      <c r="EU33" s="987"/>
      <c r="EV33" s="987"/>
      <c r="EW33" s="987"/>
      <c r="EX33" s="987"/>
      <c r="EY33" s="987"/>
      <c r="EZ33" s="987"/>
      <c r="FA33" s="987"/>
      <c r="FB33" s="987"/>
      <c r="FC33" s="987"/>
      <c r="FD33" s="987"/>
      <c r="FE33" s="987"/>
      <c r="FF33" s="987"/>
      <c r="FG33" s="987"/>
      <c r="FH33" s="987"/>
      <c r="FI33" s="987"/>
      <c r="FJ33" s="987"/>
      <c r="FK33" s="987"/>
      <c r="FL33" s="987"/>
      <c r="FM33" s="987"/>
      <c r="FN33" s="987"/>
      <c r="FO33" s="987"/>
      <c r="FP33" s="987"/>
      <c r="FQ33" s="987"/>
      <c r="FR33" s="987"/>
      <c r="FS33" s="987"/>
      <c r="FT33" s="987"/>
      <c r="FU33" s="987"/>
      <c r="FV33" s="987"/>
      <c r="FW33" s="987"/>
      <c r="FX33" s="987"/>
      <c r="FY33" s="987"/>
      <c r="FZ33" s="987"/>
      <c r="GA33" s="987"/>
      <c r="GB33" s="987"/>
      <c r="GC33" s="987"/>
      <c r="GD33" s="987"/>
      <c r="GE33" s="987"/>
      <c r="GF33" s="987"/>
      <c r="GG33" s="987"/>
      <c r="GH33" s="987"/>
      <c r="GI33" s="987"/>
      <c r="GJ33" s="987"/>
      <c r="GK33" s="987"/>
      <c r="GL33" s="987"/>
      <c r="GM33" s="987"/>
      <c r="GN33" s="987"/>
      <c r="GO33" s="987"/>
      <c r="GP33" s="987"/>
      <c r="GQ33" s="987"/>
      <c r="GR33" s="987"/>
      <c r="GS33" s="987"/>
      <c r="GT33" s="987"/>
      <c r="GU33" s="987"/>
      <c r="GV33" s="987"/>
      <c r="GW33" s="987"/>
      <c r="GX33" s="987"/>
      <c r="GY33" s="987"/>
      <c r="GZ33" s="987"/>
      <c r="HA33" s="987"/>
      <c r="HB33" s="987"/>
      <c r="HC33" s="987"/>
      <c r="HD33" s="987"/>
      <c r="HE33" s="987"/>
      <c r="HF33" s="987"/>
      <c r="HG33" s="987"/>
      <c r="HH33" s="987"/>
      <c r="HI33" s="987"/>
      <c r="HJ33" s="987"/>
      <c r="HK33" s="987"/>
      <c r="HL33" s="987"/>
      <c r="HM33" s="987"/>
      <c r="HN33" s="987"/>
      <c r="HO33" s="987"/>
      <c r="HP33" s="987"/>
      <c r="HQ33" s="987"/>
      <c r="HR33" s="987"/>
      <c r="HS33" s="987"/>
      <c r="HT33" s="987"/>
      <c r="HU33" s="987"/>
      <c r="HV33" s="987"/>
      <c r="HW33" s="987"/>
      <c r="HX33" s="987"/>
      <c r="HY33" s="987"/>
      <c r="HZ33" s="987"/>
      <c r="IA33" s="987"/>
      <c r="IB33" s="987"/>
      <c r="IC33" s="987"/>
      <c r="ID33" s="987"/>
      <c r="IE33" s="987"/>
      <c r="IF33" s="987"/>
      <c r="IG33" s="987"/>
      <c r="IH33" s="987"/>
      <c r="II33" s="987"/>
      <c r="IJ33" s="987"/>
      <c r="IK33" s="987"/>
      <c r="IL33" s="987"/>
      <c r="IM33" s="987"/>
      <c r="IN33" s="987"/>
      <c r="IO33" s="987"/>
      <c r="IP33" s="987"/>
      <c r="IQ33" s="987"/>
      <c r="IR33" s="987"/>
      <c r="IS33" s="987"/>
      <c r="IT33" s="987"/>
      <c r="IU33" s="987"/>
      <c r="IV33" s="987"/>
    </row>
    <row r="34" spans="1:256" s="33" customFormat="1" ht="24.95" customHeight="1">
      <c r="A34" s="987"/>
      <c r="B34" s="1028"/>
      <c r="C34" s="1028"/>
      <c r="D34" s="1029"/>
      <c r="E34" s="1029"/>
      <c r="F34" s="1029"/>
      <c r="G34" s="1029"/>
      <c r="H34" s="1029"/>
      <c r="I34" s="1029"/>
      <c r="J34" s="1029"/>
      <c r="K34" s="1029"/>
      <c r="L34" s="1029"/>
      <c r="M34" s="1029"/>
      <c r="N34" s="1029"/>
      <c r="O34" s="1029"/>
      <c r="P34" s="987"/>
      <c r="Q34" s="987"/>
      <c r="R34" s="987"/>
      <c r="S34" s="987"/>
      <c r="T34" s="987"/>
      <c r="U34" s="987"/>
      <c r="V34" s="987"/>
      <c r="W34" s="987"/>
      <c r="X34" s="987"/>
      <c r="Y34" s="987"/>
      <c r="Z34" s="987"/>
      <c r="AA34" s="987"/>
      <c r="AB34" s="987"/>
      <c r="AC34" s="987"/>
      <c r="AD34" s="987"/>
      <c r="AE34" s="987"/>
      <c r="AF34" s="987"/>
      <c r="AG34" s="987"/>
      <c r="AH34" s="987"/>
      <c r="AI34" s="987"/>
      <c r="AJ34" s="987"/>
      <c r="AK34" s="987"/>
      <c r="AL34" s="987"/>
      <c r="AM34" s="987"/>
      <c r="AN34" s="987"/>
      <c r="AO34" s="987"/>
      <c r="AP34" s="987"/>
      <c r="AQ34" s="987"/>
      <c r="AR34" s="987"/>
      <c r="AS34" s="987"/>
      <c r="AT34" s="987"/>
      <c r="AU34" s="987"/>
      <c r="AV34" s="987"/>
      <c r="AW34" s="987"/>
      <c r="AX34" s="987"/>
      <c r="AY34" s="987"/>
      <c r="AZ34" s="987"/>
      <c r="BA34" s="987"/>
      <c r="BB34" s="987"/>
      <c r="BC34" s="987"/>
      <c r="BD34" s="987"/>
      <c r="BE34" s="987"/>
      <c r="BF34" s="987"/>
      <c r="BG34" s="987"/>
      <c r="BH34" s="987"/>
      <c r="BI34" s="987"/>
      <c r="BJ34" s="987"/>
      <c r="BK34" s="987"/>
      <c r="BL34" s="987"/>
      <c r="BM34" s="987"/>
      <c r="BN34" s="987"/>
      <c r="BO34" s="987"/>
      <c r="BP34" s="987"/>
      <c r="BQ34" s="987"/>
      <c r="BR34" s="987"/>
      <c r="BS34" s="987"/>
      <c r="BT34" s="987"/>
      <c r="BU34" s="987"/>
      <c r="BV34" s="987"/>
      <c r="BW34" s="987"/>
      <c r="BX34" s="987"/>
      <c r="BY34" s="987"/>
      <c r="BZ34" s="987"/>
      <c r="CA34" s="987"/>
      <c r="CB34" s="987"/>
      <c r="CC34" s="987"/>
      <c r="CD34" s="987"/>
      <c r="CE34" s="987"/>
      <c r="CF34" s="987"/>
      <c r="CG34" s="987"/>
      <c r="CH34" s="987"/>
      <c r="CI34" s="987"/>
      <c r="CJ34" s="987"/>
      <c r="CK34" s="987"/>
      <c r="CL34" s="987"/>
      <c r="CM34" s="987"/>
      <c r="CN34" s="987"/>
      <c r="CO34" s="987"/>
      <c r="CP34" s="987"/>
      <c r="CQ34" s="987"/>
      <c r="CR34" s="987"/>
      <c r="CS34" s="987"/>
      <c r="CT34" s="987"/>
      <c r="CU34" s="987"/>
      <c r="CV34" s="987"/>
      <c r="CW34" s="987"/>
      <c r="CX34" s="987"/>
      <c r="CY34" s="987"/>
      <c r="CZ34" s="987"/>
      <c r="DA34" s="987"/>
      <c r="DB34" s="987"/>
      <c r="DC34" s="987"/>
      <c r="DD34" s="987"/>
      <c r="DE34" s="987"/>
      <c r="DF34" s="987"/>
      <c r="DG34" s="987"/>
      <c r="DH34" s="987"/>
      <c r="DI34" s="987"/>
      <c r="DJ34" s="987"/>
      <c r="DK34" s="987"/>
      <c r="DL34" s="987"/>
      <c r="DM34" s="987"/>
      <c r="DN34" s="987"/>
      <c r="DO34" s="987"/>
      <c r="DP34" s="987"/>
      <c r="DQ34" s="987"/>
      <c r="DR34" s="987"/>
      <c r="DS34" s="987"/>
      <c r="DT34" s="987"/>
      <c r="DU34" s="987"/>
      <c r="DV34" s="987"/>
      <c r="DW34" s="987"/>
      <c r="DX34" s="987"/>
      <c r="DY34" s="987"/>
      <c r="DZ34" s="987"/>
      <c r="EA34" s="987"/>
      <c r="EB34" s="987"/>
      <c r="EC34" s="987"/>
      <c r="ED34" s="987"/>
      <c r="EE34" s="987"/>
      <c r="EF34" s="987"/>
      <c r="EG34" s="987"/>
      <c r="EH34" s="987"/>
      <c r="EI34" s="987"/>
      <c r="EJ34" s="987"/>
      <c r="EK34" s="987"/>
      <c r="EL34" s="987"/>
      <c r="EM34" s="987"/>
      <c r="EN34" s="987"/>
      <c r="EO34" s="987"/>
      <c r="EP34" s="987"/>
      <c r="EQ34" s="987"/>
      <c r="ER34" s="987"/>
      <c r="ES34" s="987"/>
      <c r="ET34" s="987"/>
      <c r="EU34" s="987"/>
      <c r="EV34" s="987"/>
      <c r="EW34" s="987"/>
      <c r="EX34" s="987"/>
      <c r="EY34" s="987"/>
      <c r="EZ34" s="987"/>
      <c r="FA34" s="987"/>
      <c r="FB34" s="987"/>
      <c r="FC34" s="987"/>
      <c r="FD34" s="987"/>
      <c r="FE34" s="987"/>
      <c r="FF34" s="987"/>
      <c r="FG34" s="987"/>
      <c r="FH34" s="987"/>
      <c r="FI34" s="987"/>
      <c r="FJ34" s="987"/>
      <c r="FK34" s="987"/>
      <c r="FL34" s="987"/>
      <c r="FM34" s="987"/>
      <c r="FN34" s="987"/>
      <c r="FO34" s="987"/>
      <c r="FP34" s="987"/>
      <c r="FQ34" s="987"/>
      <c r="FR34" s="987"/>
      <c r="FS34" s="987"/>
      <c r="FT34" s="987"/>
      <c r="FU34" s="987"/>
      <c r="FV34" s="987"/>
      <c r="FW34" s="987"/>
      <c r="FX34" s="987"/>
      <c r="FY34" s="987"/>
      <c r="FZ34" s="987"/>
      <c r="GA34" s="987"/>
      <c r="GB34" s="987"/>
      <c r="GC34" s="987"/>
      <c r="GD34" s="987"/>
      <c r="GE34" s="987"/>
      <c r="GF34" s="987"/>
      <c r="GG34" s="987"/>
      <c r="GH34" s="987"/>
      <c r="GI34" s="987"/>
      <c r="GJ34" s="987"/>
      <c r="GK34" s="987"/>
      <c r="GL34" s="987"/>
      <c r="GM34" s="987"/>
      <c r="GN34" s="987"/>
      <c r="GO34" s="987"/>
      <c r="GP34" s="987"/>
      <c r="GQ34" s="987"/>
      <c r="GR34" s="987"/>
      <c r="GS34" s="987"/>
      <c r="GT34" s="987"/>
      <c r="GU34" s="987"/>
      <c r="GV34" s="987"/>
      <c r="GW34" s="987"/>
      <c r="GX34" s="987"/>
      <c r="GY34" s="987"/>
      <c r="GZ34" s="987"/>
      <c r="HA34" s="987"/>
      <c r="HB34" s="987"/>
      <c r="HC34" s="987"/>
      <c r="HD34" s="987"/>
      <c r="HE34" s="987"/>
      <c r="HF34" s="987"/>
      <c r="HG34" s="987"/>
      <c r="HH34" s="987"/>
      <c r="HI34" s="987"/>
      <c r="HJ34" s="987"/>
      <c r="HK34" s="987"/>
      <c r="HL34" s="987"/>
      <c r="HM34" s="987"/>
      <c r="HN34" s="987"/>
      <c r="HO34" s="987"/>
      <c r="HP34" s="987"/>
      <c r="HQ34" s="987"/>
      <c r="HR34" s="987"/>
      <c r="HS34" s="987"/>
      <c r="HT34" s="987"/>
      <c r="HU34" s="987"/>
      <c r="HV34" s="987"/>
      <c r="HW34" s="987"/>
      <c r="HX34" s="987"/>
      <c r="HY34" s="987"/>
      <c r="HZ34" s="987"/>
      <c r="IA34" s="987"/>
      <c r="IB34" s="987"/>
      <c r="IC34" s="987"/>
      <c r="ID34" s="987"/>
      <c r="IE34" s="987"/>
      <c r="IF34" s="987"/>
      <c r="IG34" s="987"/>
      <c r="IH34" s="987"/>
      <c r="II34" s="987"/>
      <c r="IJ34" s="987"/>
      <c r="IK34" s="987"/>
      <c r="IL34" s="987"/>
      <c r="IM34" s="987"/>
      <c r="IN34" s="987"/>
      <c r="IO34" s="987"/>
      <c r="IP34" s="987"/>
      <c r="IQ34" s="987"/>
      <c r="IR34" s="987"/>
      <c r="IS34" s="987"/>
      <c r="IT34" s="987"/>
      <c r="IU34" s="987"/>
      <c r="IV34" s="987"/>
    </row>
    <row r="35" spans="1:256" s="33" customFormat="1" ht="24.95" customHeight="1">
      <c r="A35" s="987"/>
      <c r="B35" s="987"/>
      <c r="C35" s="987"/>
      <c r="D35" s="987"/>
      <c r="E35" s="987"/>
      <c r="F35" s="987"/>
      <c r="G35" s="987"/>
      <c r="H35" s="987"/>
      <c r="I35" s="987"/>
      <c r="J35" s="987"/>
      <c r="K35" s="987"/>
      <c r="L35" s="987"/>
      <c r="M35" s="987"/>
      <c r="N35" s="987"/>
      <c r="O35" s="987"/>
      <c r="P35" s="987"/>
      <c r="Q35" s="987"/>
      <c r="R35" s="987"/>
      <c r="S35" s="987"/>
      <c r="T35" s="987"/>
      <c r="U35" s="987"/>
      <c r="V35" s="987"/>
      <c r="W35" s="987"/>
      <c r="X35" s="987"/>
      <c r="Y35" s="987"/>
      <c r="Z35" s="987"/>
      <c r="AA35" s="987"/>
      <c r="AB35" s="987"/>
      <c r="AC35" s="987"/>
      <c r="AD35" s="987"/>
      <c r="AE35" s="987"/>
      <c r="AF35" s="987"/>
      <c r="AG35" s="987"/>
      <c r="AH35" s="987"/>
      <c r="AI35" s="987"/>
      <c r="AJ35" s="987"/>
      <c r="AK35" s="987"/>
      <c r="AL35" s="987"/>
      <c r="AM35" s="987"/>
      <c r="AN35" s="987"/>
      <c r="AO35" s="987"/>
      <c r="AP35" s="987"/>
      <c r="AQ35" s="987"/>
      <c r="AR35" s="987"/>
      <c r="AS35" s="987"/>
      <c r="AT35" s="987"/>
      <c r="AU35" s="987"/>
      <c r="AV35" s="987"/>
      <c r="AW35" s="987"/>
      <c r="AX35" s="987"/>
      <c r="AY35" s="987"/>
      <c r="AZ35" s="987"/>
      <c r="BA35" s="987"/>
      <c r="BB35" s="987"/>
      <c r="BC35" s="987"/>
      <c r="BD35" s="987"/>
      <c r="BE35" s="987"/>
      <c r="BF35" s="987"/>
      <c r="BG35" s="987"/>
      <c r="BH35" s="987"/>
      <c r="BI35" s="987"/>
      <c r="BJ35" s="987"/>
      <c r="BK35" s="987"/>
      <c r="BL35" s="987"/>
      <c r="BM35" s="987"/>
      <c r="BN35" s="987"/>
      <c r="BO35" s="987"/>
      <c r="BP35" s="987"/>
      <c r="BQ35" s="987"/>
      <c r="BR35" s="987"/>
      <c r="BS35" s="987"/>
      <c r="BT35" s="987"/>
      <c r="BU35" s="987"/>
      <c r="BV35" s="987"/>
      <c r="BW35" s="987"/>
      <c r="BX35" s="987"/>
      <c r="BY35" s="987"/>
      <c r="BZ35" s="987"/>
      <c r="CA35" s="987"/>
      <c r="CB35" s="987"/>
      <c r="CC35" s="987"/>
      <c r="CD35" s="987"/>
      <c r="CE35" s="987"/>
      <c r="CF35" s="987"/>
      <c r="CG35" s="987"/>
      <c r="CH35" s="987"/>
      <c r="CI35" s="987"/>
      <c r="CJ35" s="987"/>
      <c r="CK35" s="987"/>
      <c r="CL35" s="987"/>
      <c r="CM35" s="987"/>
      <c r="CN35" s="987"/>
      <c r="CO35" s="987"/>
      <c r="CP35" s="987"/>
      <c r="CQ35" s="987"/>
      <c r="CR35" s="987"/>
      <c r="CS35" s="987"/>
      <c r="CT35" s="987"/>
      <c r="CU35" s="987"/>
      <c r="CV35" s="987"/>
      <c r="CW35" s="987"/>
      <c r="CX35" s="987"/>
      <c r="CY35" s="987"/>
      <c r="CZ35" s="987"/>
      <c r="DA35" s="987"/>
      <c r="DB35" s="987"/>
      <c r="DC35" s="987"/>
      <c r="DD35" s="987"/>
      <c r="DE35" s="987"/>
      <c r="DF35" s="987"/>
      <c r="DG35" s="987"/>
      <c r="DH35" s="987"/>
      <c r="DI35" s="987"/>
      <c r="DJ35" s="987"/>
      <c r="DK35" s="987"/>
      <c r="DL35" s="987"/>
      <c r="DM35" s="987"/>
      <c r="DN35" s="987"/>
      <c r="DO35" s="987"/>
      <c r="DP35" s="987"/>
      <c r="DQ35" s="987"/>
      <c r="DR35" s="987"/>
      <c r="DS35" s="987"/>
      <c r="DT35" s="987"/>
      <c r="DU35" s="987"/>
      <c r="DV35" s="987"/>
      <c r="DW35" s="987"/>
      <c r="DX35" s="987"/>
      <c r="DY35" s="987"/>
      <c r="DZ35" s="987"/>
      <c r="EA35" s="987"/>
      <c r="EB35" s="987"/>
      <c r="EC35" s="987"/>
      <c r="ED35" s="987"/>
      <c r="EE35" s="987"/>
      <c r="EF35" s="987"/>
      <c r="EG35" s="987"/>
      <c r="EH35" s="987"/>
      <c r="EI35" s="987"/>
      <c r="EJ35" s="987"/>
      <c r="EK35" s="987"/>
      <c r="EL35" s="987"/>
      <c r="EM35" s="987"/>
      <c r="EN35" s="987"/>
      <c r="EO35" s="987"/>
      <c r="EP35" s="987"/>
      <c r="EQ35" s="987"/>
      <c r="ER35" s="987"/>
      <c r="ES35" s="987"/>
      <c r="ET35" s="987"/>
      <c r="EU35" s="987"/>
      <c r="EV35" s="987"/>
      <c r="EW35" s="987"/>
      <c r="EX35" s="987"/>
      <c r="EY35" s="987"/>
      <c r="EZ35" s="987"/>
      <c r="FA35" s="987"/>
      <c r="FB35" s="987"/>
      <c r="FC35" s="987"/>
      <c r="FD35" s="987"/>
      <c r="FE35" s="987"/>
      <c r="FF35" s="987"/>
      <c r="FG35" s="987"/>
      <c r="FH35" s="987"/>
      <c r="FI35" s="987"/>
      <c r="FJ35" s="987"/>
      <c r="FK35" s="987"/>
      <c r="FL35" s="987"/>
      <c r="FM35" s="987"/>
      <c r="FN35" s="987"/>
      <c r="FO35" s="987"/>
      <c r="FP35" s="987"/>
      <c r="FQ35" s="987"/>
      <c r="FR35" s="987"/>
      <c r="FS35" s="987"/>
      <c r="FT35" s="987"/>
      <c r="FU35" s="987"/>
      <c r="FV35" s="987"/>
      <c r="FW35" s="987"/>
      <c r="FX35" s="987"/>
      <c r="FY35" s="987"/>
      <c r="FZ35" s="987"/>
      <c r="GA35" s="987"/>
      <c r="GB35" s="987"/>
      <c r="GC35" s="987"/>
      <c r="GD35" s="987"/>
      <c r="GE35" s="987"/>
      <c r="GF35" s="987"/>
      <c r="GG35" s="987"/>
      <c r="GH35" s="987"/>
      <c r="GI35" s="987"/>
      <c r="GJ35" s="987"/>
      <c r="GK35" s="987"/>
      <c r="GL35" s="987"/>
      <c r="GM35" s="987"/>
      <c r="GN35" s="987"/>
      <c r="GO35" s="987"/>
      <c r="GP35" s="987"/>
      <c r="GQ35" s="987"/>
      <c r="GR35" s="987"/>
      <c r="GS35" s="987"/>
      <c r="GT35" s="987"/>
      <c r="GU35" s="987"/>
      <c r="GV35" s="987"/>
      <c r="GW35" s="987"/>
      <c r="GX35" s="987"/>
      <c r="GY35" s="987"/>
      <c r="GZ35" s="987"/>
      <c r="HA35" s="987"/>
      <c r="HB35" s="987"/>
      <c r="HC35" s="987"/>
      <c r="HD35" s="987"/>
      <c r="HE35" s="987"/>
      <c r="HF35" s="987"/>
      <c r="HG35" s="987"/>
      <c r="HH35" s="987"/>
      <c r="HI35" s="987"/>
      <c r="HJ35" s="987"/>
      <c r="HK35" s="987"/>
      <c r="HL35" s="987"/>
      <c r="HM35" s="987"/>
      <c r="HN35" s="987"/>
      <c r="HO35" s="987"/>
      <c r="HP35" s="987"/>
      <c r="HQ35" s="987"/>
      <c r="HR35" s="987"/>
      <c r="HS35" s="987"/>
      <c r="HT35" s="987"/>
      <c r="HU35" s="987"/>
      <c r="HV35" s="987"/>
      <c r="HW35" s="987"/>
      <c r="HX35" s="987"/>
      <c r="HY35" s="987"/>
      <c r="HZ35" s="987"/>
      <c r="IA35" s="987"/>
      <c r="IB35" s="987"/>
      <c r="IC35" s="987"/>
      <c r="ID35" s="987"/>
      <c r="IE35" s="987"/>
      <c r="IF35" s="987"/>
      <c r="IG35" s="987"/>
      <c r="IH35" s="987"/>
      <c r="II35" s="987"/>
      <c r="IJ35" s="987"/>
      <c r="IK35" s="987"/>
      <c r="IL35" s="987"/>
      <c r="IM35" s="987"/>
      <c r="IN35" s="987"/>
      <c r="IO35" s="987"/>
      <c r="IP35" s="987"/>
      <c r="IQ35" s="987"/>
      <c r="IR35" s="987"/>
      <c r="IS35" s="987"/>
      <c r="IT35" s="987"/>
      <c r="IU35" s="987"/>
      <c r="IV35" s="987"/>
    </row>
    <row r="36" spans="1:256" s="33" customFormat="1" ht="24.95" customHeight="1">
      <c r="A36" s="987"/>
      <c r="B36" s="987"/>
      <c r="C36" s="987"/>
      <c r="D36" s="987"/>
      <c r="E36" s="987"/>
      <c r="F36" s="987"/>
      <c r="G36" s="987"/>
      <c r="H36" s="987"/>
      <c r="I36" s="987"/>
      <c r="J36" s="987"/>
      <c r="K36" s="987"/>
      <c r="L36" s="987"/>
      <c r="M36" s="987"/>
      <c r="N36" s="987"/>
      <c r="O36" s="987"/>
      <c r="P36" s="987"/>
      <c r="Q36" s="987"/>
      <c r="R36" s="987"/>
      <c r="S36" s="987"/>
      <c r="T36" s="987"/>
      <c r="U36" s="987"/>
      <c r="V36" s="987"/>
      <c r="W36" s="987"/>
      <c r="X36" s="987"/>
      <c r="Y36" s="987"/>
      <c r="Z36" s="987"/>
      <c r="AA36" s="987"/>
      <c r="AB36" s="987"/>
      <c r="AC36" s="987"/>
      <c r="AD36" s="987"/>
      <c r="AE36" s="987"/>
      <c r="AF36" s="987"/>
      <c r="AG36" s="987"/>
      <c r="AH36" s="987"/>
      <c r="AI36" s="987"/>
      <c r="AJ36" s="987"/>
      <c r="AK36" s="987"/>
      <c r="AL36" s="987"/>
      <c r="AM36" s="987"/>
      <c r="AN36" s="987"/>
      <c r="AO36" s="987"/>
      <c r="AP36" s="987"/>
      <c r="AQ36" s="987"/>
      <c r="AR36" s="987"/>
      <c r="AS36" s="987"/>
      <c r="AT36" s="987"/>
      <c r="AU36" s="987"/>
      <c r="AV36" s="987"/>
      <c r="AW36" s="987"/>
      <c r="AX36" s="987"/>
      <c r="AY36" s="987"/>
      <c r="AZ36" s="987"/>
      <c r="BA36" s="987"/>
      <c r="BB36" s="987"/>
      <c r="BC36" s="987"/>
      <c r="BD36" s="987"/>
      <c r="BE36" s="987"/>
      <c r="BF36" s="987"/>
      <c r="BG36" s="987"/>
      <c r="BH36" s="987"/>
      <c r="BI36" s="987"/>
      <c r="BJ36" s="987"/>
      <c r="BK36" s="987"/>
      <c r="BL36" s="987"/>
      <c r="BM36" s="987"/>
      <c r="BN36" s="987"/>
      <c r="BO36" s="987"/>
      <c r="BP36" s="987"/>
      <c r="BQ36" s="987"/>
      <c r="BR36" s="987"/>
      <c r="BS36" s="987"/>
      <c r="BT36" s="987"/>
      <c r="BU36" s="987"/>
      <c r="BV36" s="987"/>
      <c r="BW36" s="987"/>
      <c r="BX36" s="987"/>
      <c r="BY36" s="987"/>
      <c r="BZ36" s="987"/>
      <c r="CA36" s="987"/>
      <c r="CB36" s="987"/>
      <c r="CC36" s="987"/>
      <c r="CD36" s="987"/>
      <c r="CE36" s="987"/>
      <c r="CF36" s="987"/>
      <c r="CG36" s="987"/>
      <c r="CH36" s="987"/>
      <c r="CI36" s="987"/>
      <c r="CJ36" s="987"/>
      <c r="CK36" s="987"/>
      <c r="CL36" s="987"/>
      <c r="CM36" s="987"/>
      <c r="CN36" s="987"/>
      <c r="CO36" s="987"/>
      <c r="CP36" s="987"/>
      <c r="CQ36" s="987"/>
      <c r="CR36" s="987"/>
      <c r="CS36" s="987"/>
      <c r="CT36" s="987"/>
      <c r="CU36" s="987"/>
      <c r="CV36" s="987"/>
      <c r="CW36" s="987"/>
      <c r="CX36" s="987"/>
      <c r="CY36" s="987"/>
      <c r="CZ36" s="987"/>
      <c r="DA36" s="987"/>
      <c r="DB36" s="987"/>
      <c r="DC36" s="987"/>
      <c r="DD36" s="987"/>
      <c r="DE36" s="987"/>
      <c r="DF36" s="987"/>
      <c r="DG36" s="987"/>
      <c r="DH36" s="987"/>
      <c r="DI36" s="987"/>
      <c r="DJ36" s="987"/>
      <c r="DK36" s="987"/>
      <c r="DL36" s="987"/>
      <c r="DM36" s="987"/>
      <c r="DN36" s="987"/>
      <c r="DO36" s="987"/>
      <c r="DP36" s="987"/>
      <c r="DQ36" s="987"/>
      <c r="DR36" s="987"/>
      <c r="DS36" s="987"/>
      <c r="DT36" s="987"/>
      <c r="DU36" s="987"/>
      <c r="DV36" s="987"/>
      <c r="DW36" s="987"/>
      <c r="DX36" s="987"/>
      <c r="DY36" s="987"/>
      <c r="DZ36" s="987"/>
      <c r="EA36" s="987"/>
      <c r="EB36" s="987"/>
      <c r="EC36" s="987"/>
      <c r="ED36" s="987"/>
      <c r="EE36" s="987"/>
      <c r="EF36" s="987"/>
      <c r="EG36" s="987"/>
      <c r="EH36" s="987"/>
      <c r="EI36" s="987"/>
      <c r="EJ36" s="987"/>
      <c r="EK36" s="987"/>
      <c r="EL36" s="987"/>
      <c r="EM36" s="987"/>
      <c r="EN36" s="987"/>
      <c r="EO36" s="987"/>
      <c r="EP36" s="987"/>
      <c r="EQ36" s="987"/>
      <c r="ER36" s="987"/>
      <c r="ES36" s="987"/>
      <c r="ET36" s="987"/>
      <c r="EU36" s="987"/>
      <c r="EV36" s="987"/>
      <c r="EW36" s="987"/>
      <c r="EX36" s="987"/>
      <c r="EY36" s="987"/>
      <c r="EZ36" s="987"/>
      <c r="FA36" s="987"/>
      <c r="FB36" s="987"/>
      <c r="FC36" s="987"/>
      <c r="FD36" s="987"/>
      <c r="FE36" s="987"/>
      <c r="FF36" s="987"/>
      <c r="FG36" s="987"/>
      <c r="FH36" s="987"/>
      <c r="FI36" s="987"/>
      <c r="FJ36" s="987"/>
      <c r="FK36" s="987"/>
      <c r="FL36" s="987"/>
      <c r="FM36" s="987"/>
      <c r="FN36" s="987"/>
      <c r="FO36" s="987"/>
      <c r="FP36" s="987"/>
      <c r="FQ36" s="987"/>
      <c r="FR36" s="987"/>
      <c r="FS36" s="987"/>
      <c r="FT36" s="987"/>
      <c r="FU36" s="987"/>
      <c r="FV36" s="987"/>
      <c r="FW36" s="987"/>
      <c r="FX36" s="987"/>
      <c r="FY36" s="987"/>
      <c r="FZ36" s="987"/>
      <c r="GA36" s="987"/>
      <c r="GB36" s="987"/>
      <c r="GC36" s="987"/>
      <c r="GD36" s="987"/>
      <c r="GE36" s="987"/>
      <c r="GF36" s="987"/>
      <c r="GG36" s="987"/>
      <c r="GH36" s="987"/>
      <c r="GI36" s="987"/>
      <c r="GJ36" s="987"/>
      <c r="GK36" s="987"/>
      <c r="GL36" s="987"/>
      <c r="GM36" s="987"/>
      <c r="GN36" s="987"/>
      <c r="GO36" s="987"/>
      <c r="GP36" s="987"/>
      <c r="GQ36" s="987"/>
      <c r="GR36" s="987"/>
      <c r="GS36" s="987"/>
      <c r="GT36" s="987"/>
      <c r="GU36" s="987"/>
      <c r="GV36" s="987"/>
      <c r="GW36" s="987"/>
      <c r="GX36" s="987"/>
      <c r="GY36" s="987"/>
      <c r="GZ36" s="987"/>
      <c r="HA36" s="987"/>
      <c r="HB36" s="987"/>
      <c r="HC36" s="987"/>
      <c r="HD36" s="987"/>
      <c r="HE36" s="987"/>
      <c r="HF36" s="987"/>
      <c r="HG36" s="987"/>
      <c r="HH36" s="987"/>
      <c r="HI36" s="987"/>
      <c r="HJ36" s="987"/>
      <c r="HK36" s="987"/>
      <c r="HL36" s="987"/>
      <c r="HM36" s="987"/>
      <c r="HN36" s="987"/>
      <c r="HO36" s="987"/>
      <c r="HP36" s="987"/>
      <c r="HQ36" s="987"/>
      <c r="HR36" s="987"/>
      <c r="HS36" s="987"/>
      <c r="HT36" s="987"/>
      <c r="HU36" s="987"/>
      <c r="HV36" s="987"/>
      <c r="HW36" s="987"/>
      <c r="HX36" s="987"/>
      <c r="HY36" s="987"/>
      <c r="HZ36" s="987"/>
      <c r="IA36" s="987"/>
      <c r="IB36" s="987"/>
      <c r="IC36" s="987"/>
      <c r="ID36" s="987"/>
      <c r="IE36" s="987"/>
      <c r="IF36" s="987"/>
      <c r="IG36" s="987"/>
      <c r="IH36" s="987"/>
      <c r="II36" s="987"/>
      <c r="IJ36" s="987"/>
      <c r="IK36" s="987"/>
      <c r="IL36" s="987"/>
      <c r="IM36" s="987"/>
      <c r="IN36" s="987"/>
      <c r="IO36" s="987"/>
      <c r="IP36" s="987"/>
      <c r="IQ36" s="987"/>
      <c r="IR36" s="987"/>
      <c r="IS36" s="987"/>
      <c r="IT36" s="987"/>
      <c r="IU36" s="987"/>
      <c r="IV36" s="987"/>
    </row>
    <row r="37" spans="1:256" s="33" customFormat="1" ht="24.95" customHeight="1">
      <c r="A37" s="987"/>
      <c r="B37" s="987"/>
      <c r="C37" s="987"/>
      <c r="D37" s="987"/>
      <c r="E37" s="987"/>
      <c r="F37" s="987"/>
      <c r="G37" s="987"/>
      <c r="H37" s="987"/>
      <c r="I37" s="987"/>
      <c r="J37" s="987"/>
      <c r="K37" s="987"/>
      <c r="L37" s="987"/>
      <c r="M37" s="987"/>
      <c r="N37" s="987"/>
      <c r="O37" s="987"/>
      <c r="P37" s="987"/>
      <c r="Q37" s="987"/>
      <c r="R37" s="987"/>
      <c r="S37" s="987"/>
      <c r="T37" s="987"/>
      <c r="U37" s="987"/>
      <c r="V37" s="987"/>
      <c r="W37" s="987"/>
      <c r="X37" s="987"/>
      <c r="Y37" s="987"/>
      <c r="Z37" s="987"/>
      <c r="AA37" s="987"/>
      <c r="AB37" s="987"/>
      <c r="AC37" s="987"/>
      <c r="AD37" s="987"/>
      <c r="AE37" s="987"/>
      <c r="AF37" s="987"/>
      <c r="AG37" s="987"/>
      <c r="AH37" s="987"/>
      <c r="AI37" s="987"/>
      <c r="AJ37" s="987"/>
      <c r="AK37" s="987"/>
      <c r="AL37" s="987"/>
      <c r="AM37" s="987"/>
      <c r="AN37" s="987"/>
      <c r="AO37" s="987"/>
      <c r="AP37" s="987"/>
      <c r="AQ37" s="987"/>
      <c r="AR37" s="987"/>
      <c r="AS37" s="987"/>
      <c r="AT37" s="987"/>
      <c r="AU37" s="987"/>
      <c r="AV37" s="987"/>
      <c r="AW37" s="987"/>
      <c r="AX37" s="987"/>
      <c r="AY37" s="987"/>
      <c r="AZ37" s="987"/>
      <c r="BA37" s="987"/>
      <c r="BB37" s="987"/>
      <c r="BC37" s="987"/>
      <c r="BD37" s="987"/>
      <c r="BE37" s="987"/>
      <c r="BF37" s="987"/>
      <c r="BG37" s="987"/>
      <c r="BH37" s="987"/>
      <c r="BI37" s="987"/>
      <c r="BJ37" s="987"/>
      <c r="BK37" s="987"/>
      <c r="BL37" s="987"/>
      <c r="BM37" s="987"/>
      <c r="BN37" s="987"/>
      <c r="BO37" s="987"/>
      <c r="BP37" s="987"/>
      <c r="BQ37" s="987"/>
      <c r="BR37" s="987"/>
      <c r="BS37" s="987"/>
      <c r="BT37" s="987"/>
      <c r="BU37" s="987"/>
      <c r="BV37" s="987"/>
      <c r="BW37" s="987"/>
      <c r="BX37" s="987"/>
      <c r="BY37" s="987"/>
      <c r="BZ37" s="987"/>
      <c r="CA37" s="987"/>
      <c r="CB37" s="987"/>
      <c r="CC37" s="987"/>
      <c r="CD37" s="987"/>
      <c r="CE37" s="987"/>
      <c r="CF37" s="987"/>
      <c r="CG37" s="987"/>
      <c r="CH37" s="987"/>
      <c r="CI37" s="987"/>
      <c r="CJ37" s="987"/>
      <c r="CK37" s="987"/>
      <c r="CL37" s="987"/>
      <c r="CM37" s="987"/>
      <c r="CN37" s="987"/>
      <c r="CO37" s="987"/>
      <c r="CP37" s="987"/>
      <c r="CQ37" s="987"/>
      <c r="CR37" s="987"/>
      <c r="CS37" s="987"/>
      <c r="CT37" s="987"/>
      <c r="CU37" s="987"/>
      <c r="CV37" s="987"/>
      <c r="CW37" s="987"/>
      <c r="CX37" s="987"/>
      <c r="CY37" s="987"/>
      <c r="CZ37" s="987"/>
      <c r="DA37" s="987"/>
      <c r="DB37" s="987"/>
      <c r="DC37" s="987"/>
      <c r="DD37" s="987"/>
      <c r="DE37" s="987"/>
      <c r="DF37" s="987"/>
      <c r="DG37" s="987"/>
      <c r="DH37" s="987"/>
      <c r="DI37" s="987"/>
      <c r="DJ37" s="987"/>
      <c r="DK37" s="987"/>
      <c r="DL37" s="987"/>
      <c r="DM37" s="987"/>
      <c r="DN37" s="987"/>
      <c r="DO37" s="987"/>
      <c r="DP37" s="987"/>
      <c r="DQ37" s="987"/>
      <c r="DR37" s="987"/>
      <c r="DS37" s="987"/>
      <c r="DT37" s="987"/>
      <c r="DU37" s="987"/>
      <c r="DV37" s="987"/>
      <c r="DW37" s="987"/>
      <c r="DX37" s="987"/>
      <c r="DY37" s="987"/>
      <c r="DZ37" s="987"/>
      <c r="EA37" s="987"/>
      <c r="EB37" s="987"/>
      <c r="EC37" s="987"/>
      <c r="ED37" s="987"/>
      <c r="EE37" s="987"/>
      <c r="EF37" s="987"/>
      <c r="EG37" s="987"/>
      <c r="EH37" s="987"/>
      <c r="EI37" s="987"/>
      <c r="EJ37" s="987"/>
      <c r="EK37" s="987"/>
      <c r="EL37" s="987"/>
      <c r="EM37" s="987"/>
      <c r="EN37" s="987"/>
      <c r="EO37" s="987"/>
      <c r="EP37" s="987"/>
      <c r="EQ37" s="987"/>
      <c r="ER37" s="987"/>
      <c r="ES37" s="987"/>
      <c r="ET37" s="987"/>
      <c r="EU37" s="987"/>
      <c r="EV37" s="987"/>
      <c r="EW37" s="987"/>
      <c r="EX37" s="987"/>
      <c r="EY37" s="987"/>
      <c r="EZ37" s="987"/>
      <c r="FA37" s="987"/>
      <c r="FB37" s="987"/>
      <c r="FC37" s="987"/>
      <c r="FD37" s="987"/>
      <c r="FE37" s="987"/>
      <c r="FF37" s="987"/>
      <c r="FG37" s="987"/>
      <c r="FH37" s="987"/>
      <c r="FI37" s="987"/>
      <c r="FJ37" s="987"/>
      <c r="FK37" s="987"/>
      <c r="FL37" s="987"/>
      <c r="FM37" s="987"/>
      <c r="FN37" s="987"/>
      <c r="FO37" s="987"/>
      <c r="FP37" s="987"/>
      <c r="FQ37" s="987"/>
      <c r="FR37" s="987"/>
      <c r="FS37" s="987"/>
      <c r="FT37" s="987"/>
      <c r="FU37" s="987"/>
      <c r="FV37" s="987"/>
      <c r="FW37" s="987"/>
      <c r="FX37" s="987"/>
      <c r="FY37" s="987"/>
      <c r="FZ37" s="987"/>
      <c r="GA37" s="987"/>
      <c r="GB37" s="987"/>
      <c r="GC37" s="987"/>
      <c r="GD37" s="987"/>
      <c r="GE37" s="987"/>
      <c r="GF37" s="987"/>
      <c r="GG37" s="987"/>
      <c r="GH37" s="987"/>
      <c r="GI37" s="987"/>
      <c r="GJ37" s="987"/>
      <c r="GK37" s="987"/>
      <c r="GL37" s="987"/>
      <c r="GM37" s="987"/>
      <c r="GN37" s="987"/>
      <c r="GO37" s="987"/>
      <c r="GP37" s="987"/>
      <c r="GQ37" s="987"/>
      <c r="GR37" s="987"/>
      <c r="GS37" s="987"/>
      <c r="GT37" s="987"/>
      <c r="GU37" s="987"/>
      <c r="GV37" s="987"/>
      <c r="GW37" s="987"/>
      <c r="GX37" s="987"/>
      <c r="GY37" s="987"/>
      <c r="GZ37" s="987"/>
      <c r="HA37" s="987"/>
      <c r="HB37" s="987"/>
      <c r="HC37" s="987"/>
      <c r="HD37" s="987"/>
      <c r="HE37" s="987"/>
      <c r="HF37" s="987"/>
      <c r="HG37" s="987"/>
      <c r="HH37" s="987"/>
      <c r="HI37" s="987"/>
      <c r="HJ37" s="987"/>
      <c r="HK37" s="987"/>
      <c r="HL37" s="987"/>
      <c r="HM37" s="987"/>
      <c r="HN37" s="987"/>
      <c r="HO37" s="987"/>
      <c r="HP37" s="987"/>
      <c r="HQ37" s="987"/>
      <c r="HR37" s="987"/>
      <c r="HS37" s="987"/>
      <c r="HT37" s="987"/>
      <c r="HU37" s="987"/>
      <c r="HV37" s="987"/>
      <c r="HW37" s="987"/>
      <c r="HX37" s="987"/>
      <c r="HY37" s="987"/>
      <c r="HZ37" s="987"/>
      <c r="IA37" s="987"/>
      <c r="IB37" s="987"/>
      <c r="IC37" s="987"/>
      <c r="ID37" s="987"/>
      <c r="IE37" s="987"/>
      <c r="IF37" s="987"/>
      <c r="IG37" s="987"/>
      <c r="IH37" s="987"/>
      <c r="II37" s="987"/>
      <c r="IJ37" s="987"/>
      <c r="IK37" s="987"/>
      <c r="IL37" s="987"/>
      <c r="IM37" s="987"/>
      <c r="IN37" s="987"/>
      <c r="IO37" s="987"/>
      <c r="IP37" s="987"/>
      <c r="IQ37" s="987"/>
      <c r="IR37" s="987"/>
      <c r="IS37" s="987"/>
      <c r="IT37" s="987"/>
      <c r="IU37" s="987"/>
      <c r="IV37" s="987"/>
    </row>
    <row r="38" spans="1:256" s="33" customFormat="1" ht="24.95" customHeight="1">
      <c r="A38" s="987"/>
      <c r="B38" s="987"/>
      <c r="C38" s="987"/>
      <c r="D38" s="987"/>
      <c r="E38" s="987"/>
      <c r="F38" s="987"/>
      <c r="G38" s="987"/>
      <c r="H38" s="987"/>
      <c r="I38" s="987"/>
      <c r="J38" s="987"/>
      <c r="K38" s="987"/>
      <c r="L38" s="987"/>
      <c r="M38" s="987"/>
      <c r="N38" s="987"/>
      <c r="O38" s="987"/>
      <c r="P38" s="987"/>
      <c r="Q38" s="987"/>
      <c r="R38" s="987"/>
      <c r="S38" s="987"/>
      <c r="T38" s="987"/>
      <c r="U38" s="987"/>
      <c r="V38" s="987"/>
      <c r="W38" s="987"/>
      <c r="X38" s="987"/>
      <c r="Y38" s="987"/>
      <c r="Z38" s="987"/>
      <c r="AA38" s="987"/>
      <c r="AB38" s="987"/>
      <c r="AC38" s="987"/>
      <c r="AD38" s="987"/>
      <c r="AE38" s="987"/>
      <c r="AF38" s="987"/>
      <c r="AG38" s="987"/>
      <c r="AH38" s="987"/>
      <c r="AI38" s="987"/>
      <c r="AJ38" s="987"/>
      <c r="AK38" s="987"/>
      <c r="AL38" s="987"/>
      <c r="AM38" s="987"/>
      <c r="AN38" s="987"/>
      <c r="AO38" s="987"/>
      <c r="AP38" s="987"/>
      <c r="AQ38" s="987"/>
      <c r="AR38" s="987"/>
      <c r="AS38" s="987"/>
      <c r="AT38" s="987"/>
      <c r="AU38" s="987"/>
      <c r="AV38" s="987"/>
      <c r="AW38" s="987"/>
      <c r="AX38" s="987"/>
      <c r="AY38" s="987"/>
      <c r="AZ38" s="987"/>
      <c r="BA38" s="987"/>
      <c r="BB38" s="987"/>
      <c r="BC38" s="987"/>
      <c r="BD38" s="987"/>
      <c r="BE38" s="987"/>
      <c r="BF38" s="987"/>
      <c r="BG38" s="987"/>
      <c r="BH38" s="987"/>
      <c r="BI38" s="987"/>
      <c r="BJ38" s="987"/>
      <c r="BK38" s="987"/>
      <c r="BL38" s="987"/>
      <c r="BM38" s="987"/>
      <c r="BN38" s="987"/>
      <c r="BO38" s="987"/>
      <c r="BP38" s="987"/>
      <c r="BQ38" s="987"/>
      <c r="BR38" s="987"/>
      <c r="BS38" s="987"/>
      <c r="BT38" s="987"/>
      <c r="BU38" s="987"/>
      <c r="BV38" s="987"/>
      <c r="BW38" s="987"/>
      <c r="BX38" s="987"/>
      <c r="BY38" s="987"/>
      <c r="BZ38" s="987"/>
      <c r="CA38" s="987"/>
      <c r="CB38" s="987"/>
      <c r="CC38" s="987"/>
      <c r="CD38" s="987"/>
      <c r="CE38" s="987"/>
      <c r="CF38" s="987"/>
      <c r="CG38" s="987"/>
      <c r="CH38" s="987"/>
      <c r="CI38" s="987"/>
      <c r="CJ38" s="987"/>
      <c r="CK38" s="987"/>
      <c r="CL38" s="987"/>
      <c r="CM38" s="987"/>
      <c r="CN38" s="987"/>
      <c r="CO38" s="987"/>
      <c r="CP38" s="987"/>
      <c r="CQ38" s="987"/>
      <c r="CR38" s="987"/>
      <c r="CS38" s="987"/>
      <c r="CT38" s="987"/>
      <c r="CU38" s="987"/>
      <c r="CV38" s="987"/>
      <c r="CW38" s="987"/>
      <c r="CX38" s="987"/>
      <c r="CY38" s="987"/>
      <c r="CZ38" s="987"/>
      <c r="DA38" s="987"/>
      <c r="DB38" s="987"/>
      <c r="DC38" s="987"/>
      <c r="DD38" s="987"/>
      <c r="DE38" s="987"/>
      <c r="DF38" s="987"/>
      <c r="DG38" s="987"/>
      <c r="DH38" s="987"/>
      <c r="DI38" s="987"/>
      <c r="DJ38" s="987"/>
      <c r="DK38" s="987"/>
      <c r="DL38" s="987"/>
      <c r="DM38" s="987"/>
      <c r="DN38" s="987"/>
      <c r="DO38" s="987"/>
      <c r="DP38" s="987"/>
      <c r="DQ38" s="987"/>
      <c r="DR38" s="987"/>
      <c r="DS38" s="987"/>
      <c r="DT38" s="987"/>
      <c r="DU38" s="987"/>
      <c r="DV38" s="987"/>
      <c r="DW38" s="987"/>
      <c r="DX38" s="987"/>
      <c r="DY38" s="987"/>
      <c r="DZ38" s="987"/>
      <c r="EA38" s="987"/>
      <c r="EB38" s="987"/>
      <c r="EC38" s="987"/>
      <c r="ED38" s="987"/>
      <c r="EE38" s="987"/>
      <c r="EF38" s="987"/>
      <c r="EG38" s="987"/>
      <c r="EH38" s="987"/>
      <c r="EI38" s="987"/>
      <c r="EJ38" s="987"/>
      <c r="EK38" s="987"/>
      <c r="EL38" s="987"/>
      <c r="EM38" s="987"/>
      <c r="EN38" s="987"/>
      <c r="EO38" s="987"/>
      <c r="EP38" s="987"/>
      <c r="EQ38" s="987"/>
      <c r="ER38" s="987"/>
      <c r="ES38" s="987"/>
      <c r="ET38" s="987"/>
      <c r="EU38" s="987"/>
      <c r="EV38" s="987"/>
      <c r="EW38" s="987"/>
      <c r="EX38" s="987"/>
      <c r="EY38" s="987"/>
      <c r="EZ38" s="987"/>
      <c r="FA38" s="987"/>
      <c r="FB38" s="987"/>
      <c r="FC38" s="987"/>
      <c r="FD38" s="987"/>
      <c r="FE38" s="987"/>
      <c r="FF38" s="987"/>
      <c r="FG38" s="987"/>
      <c r="FH38" s="987"/>
      <c r="FI38" s="987"/>
      <c r="FJ38" s="987"/>
      <c r="FK38" s="987"/>
      <c r="FL38" s="987"/>
      <c r="FM38" s="987"/>
      <c r="FN38" s="987"/>
      <c r="FO38" s="987"/>
      <c r="FP38" s="987"/>
      <c r="FQ38" s="987"/>
      <c r="FR38" s="987"/>
      <c r="FS38" s="987"/>
      <c r="FT38" s="987"/>
      <c r="FU38" s="987"/>
      <c r="FV38" s="987"/>
      <c r="FW38" s="987"/>
      <c r="FX38" s="987"/>
      <c r="FY38" s="987"/>
      <c r="FZ38" s="987"/>
      <c r="GA38" s="987"/>
      <c r="GB38" s="987"/>
      <c r="GC38" s="987"/>
      <c r="GD38" s="987"/>
      <c r="GE38" s="987"/>
      <c r="GF38" s="987"/>
      <c r="GG38" s="987"/>
      <c r="GH38" s="987"/>
      <c r="GI38" s="987"/>
      <c r="GJ38" s="987"/>
      <c r="GK38" s="987"/>
      <c r="GL38" s="987"/>
      <c r="GM38" s="987"/>
      <c r="GN38" s="987"/>
      <c r="GO38" s="987"/>
      <c r="GP38" s="987"/>
      <c r="GQ38" s="987"/>
      <c r="GR38" s="987"/>
      <c r="GS38" s="987"/>
      <c r="GT38" s="987"/>
      <c r="GU38" s="987"/>
      <c r="GV38" s="987"/>
      <c r="GW38" s="987"/>
      <c r="GX38" s="987"/>
      <c r="GY38" s="987"/>
      <c r="GZ38" s="987"/>
      <c r="HA38" s="987"/>
      <c r="HB38" s="987"/>
      <c r="HC38" s="987"/>
      <c r="HD38" s="987"/>
      <c r="HE38" s="987"/>
      <c r="HF38" s="987"/>
      <c r="HG38" s="987"/>
      <c r="HH38" s="987"/>
      <c r="HI38" s="987"/>
      <c r="HJ38" s="987"/>
      <c r="HK38" s="987"/>
      <c r="HL38" s="987"/>
      <c r="HM38" s="987"/>
      <c r="HN38" s="987"/>
      <c r="HO38" s="987"/>
      <c r="HP38" s="987"/>
      <c r="HQ38" s="987"/>
      <c r="HR38" s="987"/>
      <c r="HS38" s="987"/>
      <c r="HT38" s="987"/>
      <c r="HU38" s="987"/>
      <c r="HV38" s="987"/>
      <c r="HW38" s="987"/>
      <c r="HX38" s="987"/>
      <c r="HY38" s="987"/>
      <c r="HZ38" s="987"/>
      <c r="IA38" s="987"/>
      <c r="IB38" s="987"/>
      <c r="IC38" s="987"/>
      <c r="ID38" s="987"/>
      <c r="IE38" s="987"/>
      <c r="IF38" s="987"/>
      <c r="IG38" s="987"/>
      <c r="IH38" s="987"/>
      <c r="II38" s="987"/>
      <c r="IJ38" s="987"/>
      <c r="IK38" s="987"/>
      <c r="IL38" s="987"/>
      <c r="IM38" s="987"/>
      <c r="IN38" s="987"/>
      <c r="IO38" s="987"/>
      <c r="IP38" s="987"/>
      <c r="IQ38" s="987"/>
      <c r="IR38" s="987"/>
      <c r="IS38" s="987"/>
      <c r="IT38" s="987"/>
      <c r="IU38" s="987"/>
      <c r="IV38" s="987"/>
    </row>
    <row r="39" spans="1:256" s="33" customFormat="1" ht="24.95" customHeight="1">
      <c r="A39" s="987"/>
      <c r="B39" s="987"/>
      <c r="C39" s="987"/>
      <c r="D39" s="987"/>
      <c r="E39" s="987"/>
      <c r="F39" s="987"/>
      <c r="G39" s="987"/>
      <c r="H39" s="987"/>
      <c r="I39" s="987"/>
      <c r="J39" s="987"/>
      <c r="K39" s="987"/>
      <c r="L39" s="987"/>
      <c r="M39" s="987"/>
      <c r="N39" s="987"/>
      <c r="O39" s="987"/>
      <c r="P39" s="987"/>
      <c r="Q39" s="987"/>
      <c r="R39" s="987"/>
      <c r="S39" s="987"/>
      <c r="T39" s="987"/>
      <c r="U39" s="987"/>
      <c r="V39" s="987"/>
      <c r="W39" s="987"/>
      <c r="X39" s="987"/>
      <c r="Y39" s="987"/>
      <c r="Z39" s="987"/>
      <c r="AA39" s="987"/>
      <c r="AB39" s="987"/>
      <c r="AC39" s="987"/>
      <c r="AD39" s="987"/>
      <c r="AE39" s="987"/>
      <c r="AF39" s="987"/>
      <c r="AG39" s="987"/>
      <c r="AH39" s="987"/>
      <c r="AI39" s="987"/>
      <c r="AJ39" s="987"/>
      <c r="AK39" s="987"/>
      <c r="AL39" s="987"/>
      <c r="AM39" s="987"/>
      <c r="AN39" s="987"/>
      <c r="AO39" s="987"/>
      <c r="AP39" s="987"/>
      <c r="AQ39" s="987"/>
      <c r="AR39" s="987"/>
      <c r="AS39" s="987"/>
      <c r="AT39" s="987"/>
      <c r="AU39" s="987"/>
      <c r="AV39" s="987"/>
      <c r="AW39" s="987"/>
      <c r="AX39" s="987"/>
      <c r="AY39" s="987"/>
      <c r="AZ39" s="987"/>
      <c r="BA39" s="987"/>
      <c r="BB39" s="987"/>
      <c r="BC39" s="987"/>
      <c r="BD39" s="987"/>
      <c r="BE39" s="987"/>
      <c r="BF39" s="987"/>
      <c r="BG39" s="987"/>
      <c r="BH39" s="987"/>
      <c r="BI39" s="987"/>
      <c r="BJ39" s="987"/>
      <c r="BK39" s="987"/>
      <c r="BL39" s="987"/>
      <c r="BM39" s="987"/>
      <c r="BN39" s="987"/>
      <c r="BO39" s="987"/>
      <c r="BP39" s="987"/>
      <c r="BQ39" s="987"/>
      <c r="BR39" s="987"/>
      <c r="BS39" s="987"/>
      <c r="BT39" s="987"/>
      <c r="BU39" s="987"/>
      <c r="BV39" s="987"/>
      <c r="BW39" s="987"/>
      <c r="BX39" s="987"/>
      <c r="BY39" s="987"/>
      <c r="BZ39" s="987"/>
      <c r="CA39" s="987"/>
      <c r="CB39" s="987"/>
      <c r="CC39" s="987"/>
      <c r="CD39" s="987"/>
      <c r="CE39" s="987"/>
      <c r="CF39" s="987"/>
      <c r="CG39" s="987"/>
      <c r="CH39" s="987"/>
      <c r="CI39" s="987"/>
      <c r="CJ39" s="987"/>
      <c r="CK39" s="987"/>
      <c r="CL39" s="987"/>
      <c r="CM39" s="987"/>
      <c r="CN39" s="987"/>
      <c r="CO39" s="987"/>
      <c r="CP39" s="987"/>
      <c r="CQ39" s="987"/>
      <c r="CR39" s="987"/>
      <c r="CS39" s="987"/>
      <c r="CT39" s="987"/>
      <c r="CU39" s="987"/>
      <c r="CV39" s="987"/>
      <c r="CW39" s="987"/>
      <c r="CX39" s="987"/>
      <c r="CY39" s="987"/>
      <c r="CZ39" s="987"/>
      <c r="DA39" s="987"/>
      <c r="DB39" s="987"/>
      <c r="DC39" s="987"/>
      <c r="DD39" s="987"/>
      <c r="DE39" s="987"/>
      <c r="DF39" s="987"/>
      <c r="DG39" s="987"/>
      <c r="DH39" s="987"/>
      <c r="DI39" s="987"/>
      <c r="DJ39" s="987"/>
      <c r="DK39" s="987"/>
      <c r="DL39" s="987"/>
      <c r="DM39" s="987"/>
      <c r="DN39" s="987"/>
      <c r="DO39" s="987"/>
      <c r="DP39" s="987"/>
      <c r="DQ39" s="987"/>
      <c r="DR39" s="987"/>
      <c r="DS39" s="987"/>
      <c r="DT39" s="987"/>
      <c r="DU39" s="987"/>
      <c r="DV39" s="987"/>
      <c r="DW39" s="987"/>
      <c r="DX39" s="987"/>
      <c r="DY39" s="987"/>
      <c r="DZ39" s="987"/>
      <c r="EA39" s="987"/>
      <c r="EB39" s="987"/>
      <c r="EC39" s="987"/>
      <c r="ED39" s="987"/>
      <c r="EE39" s="987"/>
      <c r="EF39" s="987"/>
      <c r="EG39" s="987"/>
      <c r="EH39" s="987"/>
      <c r="EI39" s="987"/>
      <c r="EJ39" s="987"/>
      <c r="EK39" s="987"/>
      <c r="EL39" s="987"/>
      <c r="EM39" s="987"/>
      <c r="EN39" s="987"/>
      <c r="EO39" s="987"/>
      <c r="EP39" s="987"/>
      <c r="EQ39" s="987"/>
      <c r="ER39" s="987"/>
      <c r="ES39" s="987"/>
      <c r="ET39" s="987"/>
      <c r="EU39" s="987"/>
      <c r="EV39" s="987"/>
      <c r="EW39" s="987"/>
      <c r="EX39" s="987"/>
      <c r="EY39" s="987"/>
      <c r="EZ39" s="987"/>
      <c r="FA39" s="987"/>
      <c r="FB39" s="987"/>
      <c r="FC39" s="987"/>
      <c r="FD39" s="987"/>
      <c r="FE39" s="987"/>
      <c r="FF39" s="987"/>
      <c r="FG39" s="987"/>
      <c r="FH39" s="987"/>
      <c r="FI39" s="987"/>
      <c r="FJ39" s="987"/>
      <c r="FK39" s="987"/>
      <c r="FL39" s="987"/>
      <c r="FM39" s="987"/>
      <c r="FN39" s="987"/>
      <c r="FO39" s="987"/>
      <c r="FP39" s="987"/>
      <c r="FQ39" s="987"/>
      <c r="FR39" s="987"/>
      <c r="FS39" s="987"/>
      <c r="FT39" s="987"/>
      <c r="FU39" s="987"/>
      <c r="FV39" s="987"/>
      <c r="FW39" s="987"/>
      <c r="FX39" s="987"/>
      <c r="FY39" s="987"/>
      <c r="FZ39" s="987"/>
      <c r="GA39" s="987"/>
      <c r="GB39" s="987"/>
      <c r="GC39" s="987"/>
      <c r="GD39" s="987"/>
      <c r="GE39" s="987"/>
      <c r="GF39" s="987"/>
      <c r="GG39" s="987"/>
      <c r="GH39" s="987"/>
      <c r="GI39" s="987"/>
      <c r="GJ39" s="987"/>
      <c r="GK39" s="987"/>
      <c r="GL39" s="987"/>
      <c r="GM39" s="987"/>
      <c r="GN39" s="987"/>
      <c r="GO39" s="987"/>
      <c r="GP39" s="987"/>
      <c r="GQ39" s="987"/>
      <c r="GR39" s="987"/>
      <c r="GS39" s="987"/>
      <c r="GT39" s="987"/>
      <c r="GU39" s="987"/>
      <c r="GV39" s="987"/>
      <c r="GW39" s="987"/>
      <c r="GX39" s="987"/>
      <c r="GY39" s="987"/>
      <c r="GZ39" s="987"/>
      <c r="HA39" s="987"/>
      <c r="HB39" s="987"/>
      <c r="HC39" s="987"/>
      <c r="HD39" s="987"/>
      <c r="HE39" s="987"/>
      <c r="HF39" s="987"/>
      <c r="HG39" s="987"/>
      <c r="HH39" s="987"/>
      <c r="HI39" s="987"/>
      <c r="HJ39" s="987"/>
      <c r="HK39" s="987"/>
      <c r="HL39" s="987"/>
      <c r="HM39" s="987"/>
      <c r="HN39" s="987"/>
      <c r="HO39" s="987"/>
      <c r="HP39" s="987"/>
      <c r="HQ39" s="987"/>
      <c r="HR39" s="987"/>
      <c r="HS39" s="987"/>
      <c r="HT39" s="987"/>
      <c r="HU39" s="987"/>
      <c r="HV39" s="987"/>
      <c r="HW39" s="987"/>
      <c r="HX39" s="987"/>
      <c r="HY39" s="987"/>
      <c r="HZ39" s="987"/>
      <c r="IA39" s="987"/>
      <c r="IB39" s="987"/>
      <c r="IC39" s="987"/>
      <c r="ID39" s="987"/>
      <c r="IE39" s="987"/>
      <c r="IF39" s="987"/>
      <c r="IG39" s="987"/>
      <c r="IH39" s="987"/>
      <c r="II39" s="987"/>
      <c r="IJ39" s="987"/>
      <c r="IK39" s="987"/>
      <c r="IL39" s="987"/>
      <c r="IM39" s="987"/>
      <c r="IN39" s="987"/>
      <c r="IO39" s="987"/>
      <c r="IP39" s="987"/>
      <c r="IQ39" s="987"/>
      <c r="IR39" s="987"/>
      <c r="IS39" s="987"/>
      <c r="IT39" s="987"/>
      <c r="IU39" s="987"/>
      <c r="IV39" s="987"/>
    </row>
    <row r="40" spans="1:256" s="33" customFormat="1" ht="24.95" customHeight="1">
      <c r="A40" s="987"/>
      <c r="B40" s="987"/>
      <c r="C40" s="987"/>
      <c r="D40" s="987"/>
      <c r="E40" s="987"/>
      <c r="F40" s="987"/>
      <c r="G40" s="987"/>
      <c r="H40" s="987"/>
      <c r="I40" s="987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  <c r="AH40" s="987"/>
      <c r="AI40" s="987"/>
      <c r="AJ40" s="987"/>
      <c r="AK40" s="987"/>
      <c r="AL40" s="987"/>
      <c r="AM40" s="987"/>
      <c r="AN40" s="987"/>
      <c r="AO40" s="987"/>
      <c r="AP40" s="987"/>
      <c r="AQ40" s="987"/>
      <c r="AR40" s="987"/>
      <c r="AS40" s="987"/>
      <c r="AT40" s="987"/>
      <c r="AU40" s="987"/>
      <c r="AV40" s="987"/>
      <c r="AW40" s="987"/>
      <c r="AX40" s="987"/>
      <c r="AY40" s="987"/>
      <c r="AZ40" s="987"/>
      <c r="BA40" s="987"/>
      <c r="BB40" s="987"/>
      <c r="BC40" s="987"/>
      <c r="BD40" s="987"/>
      <c r="BE40" s="987"/>
      <c r="BF40" s="987"/>
      <c r="BG40" s="987"/>
      <c r="BH40" s="987"/>
      <c r="BI40" s="987"/>
      <c r="BJ40" s="987"/>
      <c r="BK40" s="987"/>
      <c r="BL40" s="987"/>
      <c r="BM40" s="987"/>
      <c r="BN40" s="987"/>
      <c r="BO40" s="987"/>
      <c r="BP40" s="987"/>
      <c r="BQ40" s="987"/>
      <c r="BR40" s="987"/>
      <c r="BS40" s="987"/>
      <c r="BT40" s="987"/>
      <c r="BU40" s="987"/>
      <c r="BV40" s="987"/>
      <c r="BW40" s="987"/>
      <c r="BX40" s="987"/>
      <c r="BY40" s="987"/>
      <c r="BZ40" s="987"/>
      <c r="CA40" s="987"/>
      <c r="CB40" s="987"/>
      <c r="CC40" s="987"/>
      <c r="CD40" s="987"/>
      <c r="CE40" s="987"/>
      <c r="CF40" s="987"/>
      <c r="CG40" s="987"/>
      <c r="CH40" s="987"/>
      <c r="CI40" s="987"/>
      <c r="CJ40" s="987"/>
      <c r="CK40" s="987"/>
      <c r="CL40" s="987"/>
      <c r="CM40" s="987"/>
      <c r="CN40" s="987"/>
      <c r="CO40" s="987"/>
      <c r="CP40" s="987"/>
      <c r="CQ40" s="987"/>
      <c r="CR40" s="987"/>
      <c r="CS40" s="987"/>
      <c r="CT40" s="987"/>
      <c r="CU40" s="987"/>
      <c r="CV40" s="987"/>
      <c r="CW40" s="987"/>
      <c r="CX40" s="987"/>
      <c r="CY40" s="987"/>
      <c r="CZ40" s="987"/>
      <c r="DA40" s="987"/>
      <c r="DB40" s="987"/>
      <c r="DC40" s="987"/>
      <c r="DD40" s="987"/>
      <c r="DE40" s="987"/>
      <c r="DF40" s="987"/>
      <c r="DG40" s="987"/>
      <c r="DH40" s="987"/>
      <c r="DI40" s="987"/>
      <c r="DJ40" s="987"/>
      <c r="DK40" s="987"/>
      <c r="DL40" s="987"/>
      <c r="DM40" s="987"/>
      <c r="DN40" s="987"/>
      <c r="DO40" s="987"/>
      <c r="DP40" s="987"/>
      <c r="DQ40" s="987"/>
      <c r="DR40" s="987"/>
      <c r="DS40" s="987"/>
      <c r="DT40" s="987"/>
      <c r="DU40" s="987"/>
      <c r="DV40" s="987"/>
      <c r="DW40" s="987"/>
      <c r="DX40" s="987"/>
      <c r="DY40" s="987"/>
      <c r="DZ40" s="987"/>
      <c r="EA40" s="987"/>
      <c r="EB40" s="987"/>
      <c r="EC40" s="987"/>
      <c r="ED40" s="987"/>
      <c r="EE40" s="987"/>
      <c r="EF40" s="987"/>
      <c r="EG40" s="987"/>
      <c r="EH40" s="987"/>
      <c r="EI40" s="987"/>
      <c r="EJ40" s="987"/>
      <c r="EK40" s="987"/>
      <c r="EL40" s="987"/>
      <c r="EM40" s="987"/>
      <c r="EN40" s="987"/>
      <c r="EO40" s="987"/>
      <c r="EP40" s="987"/>
      <c r="EQ40" s="987"/>
      <c r="ER40" s="987"/>
      <c r="ES40" s="987"/>
      <c r="ET40" s="987"/>
      <c r="EU40" s="987"/>
      <c r="EV40" s="987"/>
      <c r="EW40" s="987"/>
      <c r="EX40" s="987"/>
      <c r="EY40" s="987"/>
      <c r="EZ40" s="987"/>
      <c r="FA40" s="987"/>
      <c r="FB40" s="987"/>
      <c r="FC40" s="987"/>
      <c r="FD40" s="987"/>
      <c r="FE40" s="987"/>
      <c r="FF40" s="987"/>
      <c r="FG40" s="987"/>
      <c r="FH40" s="987"/>
      <c r="FI40" s="987"/>
      <c r="FJ40" s="987"/>
      <c r="FK40" s="987"/>
      <c r="FL40" s="987"/>
      <c r="FM40" s="987"/>
      <c r="FN40" s="987"/>
      <c r="FO40" s="987"/>
      <c r="FP40" s="987"/>
      <c r="FQ40" s="987"/>
      <c r="FR40" s="987"/>
      <c r="FS40" s="987"/>
      <c r="FT40" s="987"/>
      <c r="FU40" s="987"/>
      <c r="FV40" s="987"/>
      <c r="FW40" s="987"/>
      <c r="FX40" s="987"/>
      <c r="FY40" s="987"/>
      <c r="FZ40" s="987"/>
      <c r="GA40" s="987"/>
      <c r="GB40" s="987"/>
      <c r="GC40" s="987"/>
      <c r="GD40" s="987"/>
      <c r="GE40" s="987"/>
      <c r="GF40" s="987"/>
      <c r="GG40" s="987"/>
      <c r="GH40" s="987"/>
      <c r="GI40" s="987"/>
      <c r="GJ40" s="987"/>
      <c r="GK40" s="987"/>
      <c r="GL40" s="987"/>
      <c r="GM40" s="987"/>
      <c r="GN40" s="987"/>
      <c r="GO40" s="987"/>
      <c r="GP40" s="987"/>
      <c r="GQ40" s="987"/>
      <c r="GR40" s="987"/>
      <c r="GS40" s="987"/>
      <c r="GT40" s="987"/>
      <c r="GU40" s="987"/>
      <c r="GV40" s="987"/>
      <c r="GW40" s="987"/>
      <c r="GX40" s="987"/>
      <c r="GY40" s="987"/>
      <c r="GZ40" s="987"/>
      <c r="HA40" s="987"/>
      <c r="HB40" s="987"/>
      <c r="HC40" s="987"/>
      <c r="HD40" s="987"/>
      <c r="HE40" s="987"/>
      <c r="HF40" s="987"/>
      <c r="HG40" s="987"/>
      <c r="HH40" s="987"/>
      <c r="HI40" s="987"/>
      <c r="HJ40" s="987"/>
      <c r="HK40" s="987"/>
      <c r="HL40" s="987"/>
      <c r="HM40" s="987"/>
      <c r="HN40" s="987"/>
      <c r="HO40" s="987"/>
      <c r="HP40" s="987"/>
      <c r="HQ40" s="987"/>
      <c r="HR40" s="987"/>
      <c r="HS40" s="987"/>
      <c r="HT40" s="987"/>
      <c r="HU40" s="987"/>
      <c r="HV40" s="987"/>
      <c r="HW40" s="987"/>
      <c r="HX40" s="987"/>
      <c r="HY40" s="987"/>
      <c r="HZ40" s="987"/>
      <c r="IA40" s="987"/>
      <c r="IB40" s="987"/>
      <c r="IC40" s="987"/>
      <c r="ID40" s="987"/>
      <c r="IE40" s="987"/>
      <c r="IF40" s="987"/>
      <c r="IG40" s="987"/>
      <c r="IH40" s="987"/>
      <c r="II40" s="987"/>
      <c r="IJ40" s="987"/>
      <c r="IK40" s="987"/>
      <c r="IL40" s="987"/>
      <c r="IM40" s="987"/>
      <c r="IN40" s="987"/>
      <c r="IO40" s="987"/>
      <c r="IP40" s="987"/>
      <c r="IQ40" s="987"/>
      <c r="IR40" s="987"/>
      <c r="IS40" s="987"/>
      <c r="IT40" s="987"/>
      <c r="IU40" s="987"/>
      <c r="IV40" s="987"/>
    </row>
    <row r="41" spans="1:256" s="33" customFormat="1" ht="24.95" customHeight="1">
      <c r="A41" s="987"/>
      <c r="B41" s="987"/>
      <c r="C41" s="987"/>
      <c r="D41" s="987"/>
      <c r="E41" s="987"/>
      <c r="F41" s="987"/>
      <c r="G41" s="987"/>
      <c r="H41" s="987"/>
      <c r="I41" s="987"/>
      <c r="J41" s="987"/>
      <c r="K41" s="987"/>
      <c r="L41" s="987"/>
      <c r="M41" s="987"/>
      <c r="N41" s="987"/>
      <c r="O41" s="987"/>
      <c r="P41" s="987"/>
      <c r="Q41" s="987"/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  <c r="AH41" s="987"/>
      <c r="AI41" s="987"/>
      <c r="AJ41" s="987"/>
      <c r="AK41" s="987"/>
      <c r="AL41" s="987"/>
      <c r="AM41" s="987"/>
      <c r="AN41" s="987"/>
      <c r="AO41" s="987"/>
      <c r="AP41" s="987"/>
      <c r="AQ41" s="987"/>
      <c r="AR41" s="987"/>
      <c r="AS41" s="987"/>
      <c r="AT41" s="987"/>
      <c r="AU41" s="987"/>
      <c r="AV41" s="987"/>
      <c r="AW41" s="987"/>
      <c r="AX41" s="987"/>
      <c r="AY41" s="987"/>
      <c r="AZ41" s="987"/>
      <c r="BA41" s="987"/>
      <c r="BB41" s="987"/>
      <c r="BC41" s="987"/>
      <c r="BD41" s="987"/>
      <c r="BE41" s="987"/>
      <c r="BF41" s="987"/>
      <c r="BG41" s="987"/>
      <c r="BH41" s="987"/>
      <c r="BI41" s="987"/>
      <c r="BJ41" s="987"/>
      <c r="BK41" s="987"/>
      <c r="BL41" s="987"/>
      <c r="BM41" s="987"/>
      <c r="BN41" s="987"/>
      <c r="BO41" s="987"/>
      <c r="BP41" s="987"/>
      <c r="BQ41" s="987"/>
      <c r="BR41" s="987"/>
      <c r="BS41" s="987"/>
      <c r="BT41" s="987"/>
      <c r="BU41" s="987"/>
      <c r="BV41" s="987"/>
      <c r="BW41" s="987"/>
      <c r="BX41" s="987"/>
      <c r="BY41" s="987"/>
      <c r="BZ41" s="987"/>
      <c r="CA41" s="987"/>
      <c r="CB41" s="987"/>
      <c r="CC41" s="987"/>
      <c r="CD41" s="987"/>
      <c r="CE41" s="987"/>
      <c r="CF41" s="987"/>
      <c r="CG41" s="987"/>
      <c r="CH41" s="987"/>
      <c r="CI41" s="987"/>
      <c r="CJ41" s="987"/>
      <c r="CK41" s="987"/>
      <c r="CL41" s="987"/>
      <c r="CM41" s="987"/>
      <c r="CN41" s="987"/>
      <c r="CO41" s="987"/>
      <c r="CP41" s="987"/>
      <c r="CQ41" s="987"/>
      <c r="CR41" s="987"/>
      <c r="CS41" s="987"/>
      <c r="CT41" s="987"/>
      <c r="CU41" s="987"/>
      <c r="CV41" s="987"/>
      <c r="CW41" s="987"/>
      <c r="CX41" s="987"/>
      <c r="CY41" s="987"/>
      <c r="CZ41" s="987"/>
      <c r="DA41" s="987"/>
      <c r="DB41" s="987"/>
      <c r="DC41" s="987"/>
      <c r="DD41" s="987"/>
      <c r="DE41" s="987"/>
      <c r="DF41" s="987"/>
      <c r="DG41" s="987"/>
      <c r="DH41" s="987"/>
      <c r="DI41" s="987"/>
      <c r="DJ41" s="987"/>
      <c r="DK41" s="987"/>
      <c r="DL41" s="987"/>
      <c r="DM41" s="987"/>
      <c r="DN41" s="987"/>
      <c r="DO41" s="987"/>
      <c r="DP41" s="987"/>
      <c r="DQ41" s="987"/>
      <c r="DR41" s="987"/>
      <c r="DS41" s="987"/>
      <c r="DT41" s="987"/>
      <c r="DU41" s="987"/>
      <c r="DV41" s="987"/>
      <c r="DW41" s="987"/>
      <c r="DX41" s="987"/>
      <c r="DY41" s="987"/>
      <c r="DZ41" s="987"/>
      <c r="EA41" s="987"/>
      <c r="EB41" s="987"/>
      <c r="EC41" s="987"/>
      <c r="ED41" s="987"/>
      <c r="EE41" s="987"/>
      <c r="EF41" s="987"/>
      <c r="EG41" s="987"/>
      <c r="EH41" s="987"/>
      <c r="EI41" s="987"/>
      <c r="EJ41" s="987"/>
      <c r="EK41" s="987"/>
      <c r="EL41" s="987"/>
      <c r="EM41" s="987"/>
      <c r="EN41" s="987"/>
      <c r="EO41" s="987"/>
      <c r="EP41" s="987"/>
      <c r="EQ41" s="987"/>
      <c r="ER41" s="987"/>
      <c r="ES41" s="987"/>
      <c r="ET41" s="987"/>
      <c r="EU41" s="987"/>
      <c r="EV41" s="987"/>
      <c r="EW41" s="987"/>
      <c r="EX41" s="987"/>
      <c r="EY41" s="987"/>
      <c r="EZ41" s="987"/>
      <c r="FA41" s="987"/>
      <c r="FB41" s="987"/>
      <c r="FC41" s="987"/>
      <c r="FD41" s="987"/>
      <c r="FE41" s="987"/>
      <c r="FF41" s="987"/>
      <c r="FG41" s="987"/>
      <c r="FH41" s="987"/>
      <c r="FI41" s="987"/>
      <c r="FJ41" s="987"/>
      <c r="FK41" s="987"/>
      <c r="FL41" s="987"/>
      <c r="FM41" s="987"/>
      <c r="FN41" s="987"/>
      <c r="FO41" s="987"/>
      <c r="FP41" s="987"/>
      <c r="FQ41" s="987"/>
      <c r="FR41" s="987"/>
      <c r="FS41" s="987"/>
      <c r="FT41" s="987"/>
      <c r="FU41" s="987"/>
      <c r="FV41" s="987"/>
      <c r="FW41" s="987"/>
      <c r="FX41" s="987"/>
      <c r="FY41" s="987"/>
      <c r="FZ41" s="987"/>
      <c r="GA41" s="987"/>
      <c r="GB41" s="987"/>
      <c r="GC41" s="987"/>
      <c r="GD41" s="987"/>
      <c r="GE41" s="987"/>
      <c r="GF41" s="987"/>
      <c r="GG41" s="987"/>
      <c r="GH41" s="987"/>
      <c r="GI41" s="987"/>
      <c r="GJ41" s="987"/>
      <c r="GK41" s="987"/>
      <c r="GL41" s="987"/>
      <c r="GM41" s="987"/>
      <c r="GN41" s="987"/>
      <c r="GO41" s="987"/>
      <c r="GP41" s="987"/>
      <c r="GQ41" s="987"/>
      <c r="GR41" s="987"/>
      <c r="GS41" s="987"/>
      <c r="GT41" s="987"/>
      <c r="GU41" s="987"/>
      <c r="GV41" s="987"/>
      <c r="GW41" s="987"/>
      <c r="GX41" s="987"/>
      <c r="GY41" s="987"/>
      <c r="GZ41" s="987"/>
      <c r="HA41" s="987"/>
      <c r="HB41" s="987"/>
      <c r="HC41" s="987"/>
      <c r="HD41" s="987"/>
      <c r="HE41" s="987"/>
      <c r="HF41" s="987"/>
      <c r="HG41" s="987"/>
      <c r="HH41" s="987"/>
      <c r="HI41" s="987"/>
      <c r="HJ41" s="987"/>
      <c r="HK41" s="987"/>
      <c r="HL41" s="987"/>
      <c r="HM41" s="987"/>
      <c r="HN41" s="987"/>
      <c r="HO41" s="987"/>
      <c r="HP41" s="987"/>
      <c r="HQ41" s="987"/>
      <c r="HR41" s="987"/>
      <c r="HS41" s="987"/>
      <c r="HT41" s="987"/>
      <c r="HU41" s="987"/>
      <c r="HV41" s="987"/>
      <c r="HW41" s="987"/>
      <c r="HX41" s="987"/>
      <c r="HY41" s="987"/>
      <c r="HZ41" s="987"/>
      <c r="IA41" s="987"/>
      <c r="IB41" s="987"/>
      <c r="IC41" s="987"/>
      <c r="ID41" s="987"/>
      <c r="IE41" s="987"/>
      <c r="IF41" s="987"/>
      <c r="IG41" s="987"/>
      <c r="IH41" s="987"/>
      <c r="II41" s="987"/>
      <c r="IJ41" s="987"/>
      <c r="IK41" s="987"/>
      <c r="IL41" s="987"/>
      <c r="IM41" s="987"/>
      <c r="IN41" s="987"/>
      <c r="IO41" s="987"/>
      <c r="IP41" s="987"/>
      <c r="IQ41" s="987"/>
      <c r="IR41" s="987"/>
      <c r="IS41" s="987"/>
      <c r="IT41" s="987"/>
      <c r="IU41" s="987"/>
      <c r="IV41" s="987"/>
    </row>
    <row r="42" spans="1:256" ht="20.100000000000001" customHeight="1"/>
    <row r="43" spans="1:256" ht="20.100000000000001" customHeight="1"/>
    <row r="44" spans="1:256" ht="20.100000000000001" customHeight="1"/>
  </sheetData>
  <mergeCells count="43">
    <mergeCell ref="G8:G12"/>
    <mergeCell ref="B8:B12"/>
    <mergeCell ref="C8:C12"/>
    <mergeCell ref="D8:D12"/>
    <mergeCell ref="E8:E12"/>
    <mergeCell ref="F8:F12"/>
    <mergeCell ref="B3:O3"/>
    <mergeCell ref="B6:B7"/>
    <mergeCell ref="C6:C7"/>
    <mergeCell ref="D6:D7"/>
    <mergeCell ref="E6:E7"/>
    <mergeCell ref="F6:F7"/>
    <mergeCell ref="G6:G7"/>
    <mergeCell ref="H6:H7"/>
    <mergeCell ref="I6:I7"/>
    <mergeCell ref="J6:M6"/>
    <mergeCell ref="N6:N7"/>
    <mergeCell ref="O6:O7"/>
    <mergeCell ref="G13:G17"/>
    <mergeCell ref="B18:B22"/>
    <mergeCell ref="C18:C22"/>
    <mergeCell ref="D18:D22"/>
    <mergeCell ref="E18:E22"/>
    <mergeCell ref="F18:F22"/>
    <mergeCell ref="G18:G22"/>
    <mergeCell ref="B13:B17"/>
    <mergeCell ref="C13:C17"/>
    <mergeCell ref="D13:D17"/>
    <mergeCell ref="E13:E17"/>
    <mergeCell ref="F13:F17"/>
    <mergeCell ref="G28:G32"/>
    <mergeCell ref="B23:B27"/>
    <mergeCell ref="C23:C27"/>
    <mergeCell ref="D23:D27"/>
    <mergeCell ref="E23:E27"/>
    <mergeCell ref="F23:F27"/>
    <mergeCell ref="G23:G27"/>
    <mergeCell ref="F28:F32"/>
    <mergeCell ref="B33:E33"/>
    <mergeCell ref="B28:B32"/>
    <mergeCell ref="C28:C32"/>
    <mergeCell ref="D28:D32"/>
    <mergeCell ref="E28:E32"/>
  </mergeCells>
  <phoneticPr fontId="3" type="noConversion"/>
  <conditionalFormatting sqref="N8:N32">
    <cfRule type="expression" dxfId="7" priority="5" stopIfTrue="1">
      <formula>#REF!&gt;0</formula>
    </cfRule>
  </conditionalFormatting>
  <conditionalFormatting sqref="O8:O32">
    <cfRule type="expression" dxfId="6" priority="38" stopIfTrue="1">
      <formula>#REF!&gt;0</formula>
    </cfRule>
  </conditionalFormatting>
  <conditionalFormatting sqref="O8:O32">
    <cfRule type="expression" dxfId="5" priority="39" stopIfTrue="1">
      <formula>#REF!&gt;0</formula>
    </cfRule>
  </conditionalFormatting>
  <conditionalFormatting sqref="N8:N32">
    <cfRule type="expression" dxfId="4" priority="40" stopIfTrue="1">
      <formula>#REF!&gt;0</formula>
    </cfRule>
  </conditionalFormatting>
  <conditionalFormatting sqref="N8:N32">
    <cfRule type="expression" dxfId="3" priority="4" stopIfTrue="1">
      <formula>#REF!&gt;0</formula>
    </cfRule>
  </conditionalFormatting>
  <conditionalFormatting sqref="O8:O32">
    <cfRule type="expression" dxfId="2" priority="3" stopIfTrue="1">
      <formula>#REF!&gt;0</formula>
    </cfRule>
  </conditionalFormatting>
  <conditionalFormatting sqref="O8:O32">
    <cfRule type="expression" dxfId="1" priority="2" stopIfTrue="1">
      <formula>#REF!&gt;0</formula>
    </cfRule>
  </conditionalFormatting>
  <conditionalFormatting sqref="N8:N32">
    <cfRule type="expression" dxfId="0" priority="1" stopIfTrue="1">
      <formula>#REF!&gt;0</formula>
    </cfRule>
  </conditionalFormatting>
  <pageMargins left="0.35433070866141736" right="0" top="0.59055118110236227" bottom="0.19685039370078741" header="0.51181102362204722" footer="0.51181102362204722"/>
  <pageSetup scale="4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1">
    <tabColor theme="6" tint="0.59999389629810485"/>
    <pageSetUpPr fitToPage="1"/>
  </sheetPr>
  <dimension ref="B1:R15"/>
  <sheetViews>
    <sheetView showGridLines="0" zoomScale="85" zoomScaleNormal="85" workbookViewId="0">
      <selection activeCell="J24" sqref="J24"/>
    </sheetView>
  </sheetViews>
  <sheetFormatPr defaultColWidth="9.140625" defaultRowHeight="12.75"/>
  <cols>
    <col min="1" max="1" width="6.5703125" style="593" customWidth="1"/>
    <col min="2" max="2" width="10" style="593" customWidth="1"/>
    <col min="3" max="3" width="27.7109375" style="593" customWidth="1"/>
    <col min="4" max="5" width="20.7109375" style="593" customWidth="1"/>
    <col min="6" max="9" width="22.7109375" style="593" customWidth="1"/>
    <col min="10" max="10" width="29.85546875" style="593" customWidth="1"/>
    <col min="11" max="11" width="29.140625" style="593" customWidth="1"/>
    <col min="12" max="12" width="33" style="593" customWidth="1"/>
    <col min="13" max="13" width="29.85546875" style="593" customWidth="1"/>
    <col min="14" max="14" width="34.28515625" style="593" customWidth="1"/>
    <col min="15" max="15" width="27.140625" style="593" customWidth="1"/>
    <col min="16" max="16" width="36.85546875" style="593" customWidth="1"/>
    <col min="17" max="16384" width="9.140625" style="593"/>
  </cols>
  <sheetData>
    <row r="1" spans="2:18" s="592" customFormat="1" ht="27.75" customHeight="1">
      <c r="I1" s="592" t="s">
        <v>745</v>
      </c>
    </row>
    <row r="2" spans="2:18">
      <c r="C2" s="594"/>
      <c r="D2" s="594"/>
      <c r="E2" s="594"/>
      <c r="F2" s="594"/>
      <c r="G2" s="594"/>
      <c r="H2" s="594"/>
      <c r="I2" s="594"/>
      <c r="J2" s="594"/>
      <c r="K2" s="594"/>
      <c r="L2" s="594"/>
      <c r="M2" s="594"/>
      <c r="N2" s="594"/>
      <c r="O2" s="594"/>
      <c r="P2" s="594"/>
    </row>
    <row r="3" spans="2:18">
      <c r="B3" s="1358" t="s">
        <v>25</v>
      </c>
      <c r="C3" s="1358"/>
      <c r="D3" s="1358"/>
      <c r="E3" s="1358"/>
      <c r="F3" s="1358"/>
      <c r="G3" s="1358"/>
      <c r="H3" s="1358"/>
      <c r="I3" s="1358"/>
      <c r="J3" s="594"/>
      <c r="K3" s="594"/>
      <c r="L3" s="594"/>
      <c r="M3" s="594"/>
      <c r="N3" s="594"/>
      <c r="O3" s="594"/>
      <c r="P3" s="594"/>
    </row>
    <row r="4" spans="2:18">
      <c r="C4" s="595"/>
      <c r="D4" s="595"/>
      <c r="E4" s="595"/>
      <c r="F4" s="595"/>
      <c r="G4" s="595"/>
      <c r="H4" s="595"/>
      <c r="I4" s="595"/>
      <c r="J4" s="595"/>
      <c r="K4" s="595"/>
      <c r="L4" s="595"/>
      <c r="M4" s="595"/>
      <c r="N4" s="595"/>
      <c r="O4" s="595"/>
      <c r="P4" s="595"/>
    </row>
    <row r="5" spans="2:18" ht="13.5" thickBot="1">
      <c r="C5" s="596"/>
      <c r="D5" s="596"/>
      <c r="E5" s="596"/>
      <c r="I5" s="597" t="s">
        <v>44</v>
      </c>
      <c r="K5" s="596"/>
      <c r="L5" s="596"/>
      <c r="M5" s="596"/>
      <c r="N5" s="596"/>
      <c r="O5" s="596"/>
      <c r="P5" s="596"/>
    </row>
    <row r="6" spans="2:18" s="603" customFormat="1" ht="32.25" customHeight="1">
      <c r="B6" s="1359" t="s">
        <v>2</v>
      </c>
      <c r="C6" s="1361" t="s">
        <v>26</v>
      </c>
      <c r="D6" s="598" t="s">
        <v>383</v>
      </c>
      <c r="E6" s="599" t="s">
        <v>389</v>
      </c>
      <c r="F6" s="1363" t="s">
        <v>926</v>
      </c>
      <c r="G6" s="1354" t="s">
        <v>915</v>
      </c>
      <c r="H6" s="1354" t="s">
        <v>916</v>
      </c>
      <c r="I6" s="1356" t="s">
        <v>921</v>
      </c>
      <c r="J6" s="600"/>
      <c r="K6" s="600"/>
      <c r="L6" s="600"/>
      <c r="M6" s="600"/>
      <c r="N6" s="600"/>
      <c r="O6" s="601"/>
      <c r="P6" s="602"/>
      <c r="Q6" s="602"/>
      <c r="R6" s="602"/>
    </row>
    <row r="7" spans="2:18" s="603" customFormat="1" ht="26.25" customHeight="1" thickBot="1">
      <c r="B7" s="1360"/>
      <c r="C7" s="1362"/>
      <c r="D7" s="604" t="s">
        <v>782</v>
      </c>
      <c r="E7" s="605" t="s">
        <v>782</v>
      </c>
      <c r="F7" s="1364"/>
      <c r="G7" s="1355"/>
      <c r="H7" s="1355"/>
      <c r="I7" s="1357"/>
      <c r="J7" s="602"/>
      <c r="K7" s="602"/>
      <c r="L7" s="602"/>
      <c r="M7" s="602"/>
      <c r="N7" s="602"/>
      <c r="O7" s="602"/>
      <c r="P7" s="602"/>
      <c r="Q7" s="602"/>
      <c r="R7" s="602"/>
    </row>
    <row r="8" spans="2:18" s="613" customFormat="1" ht="33" customHeight="1">
      <c r="B8" s="606" t="s">
        <v>81</v>
      </c>
      <c r="C8" s="607" t="s">
        <v>27</v>
      </c>
      <c r="D8" s="608"/>
      <c r="E8" s="609"/>
      <c r="F8" s="608"/>
      <c r="G8" s="610"/>
      <c r="H8" s="610"/>
      <c r="I8" s="611"/>
      <c r="J8" s="612"/>
      <c r="K8" s="612"/>
      <c r="L8" s="612"/>
      <c r="M8" s="612"/>
      <c r="N8" s="612"/>
      <c r="O8" s="612"/>
      <c r="P8" s="612"/>
      <c r="Q8" s="612"/>
      <c r="R8" s="612"/>
    </row>
    <row r="9" spans="2:18" s="613" customFormat="1" ht="33" customHeight="1">
      <c r="B9" s="614" t="s">
        <v>82</v>
      </c>
      <c r="C9" s="615" t="s">
        <v>28</v>
      </c>
      <c r="D9" s="616"/>
      <c r="E9" s="617"/>
      <c r="F9" s="618"/>
      <c r="G9" s="619"/>
      <c r="H9" s="619"/>
      <c r="I9" s="620"/>
      <c r="J9" s="612"/>
      <c r="K9" s="612"/>
      <c r="L9" s="612"/>
      <c r="M9" s="612"/>
      <c r="N9" s="612"/>
      <c r="O9" s="612"/>
      <c r="P9" s="612"/>
      <c r="Q9" s="612"/>
      <c r="R9" s="612"/>
    </row>
    <row r="10" spans="2:18" s="613" customFormat="1" ht="33" customHeight="1">
      <c r="B10" s="614" t="s">
        <v>83</v>
      </c>
      <c r="C10" s="615" t="s">
        <v>29</v>
      </c>
      <c r="D10" s="618"/>
      <c r="E10" s="621"/>
      <c r="F10" s="618"/>
      <c r="G10" s="619"/>
      <c r="H10" s="619"/>
      <c r="I10" s="620"/>
      <c r="J10" s="612"/>
      <c r="K10" s="612"/>
      <c r="L10" s="612"/>
      <c r="M10" s="612"/>
      <c r="N10" s="612"/>
      <c r="O10" s="612"/>
      <c r="P10" s="612"/>
      <c r="Q10" s="612"/>
      <c r="R10" s="612"/>
    </row>
    <row r="11" spans="2:18" s="613" customFormat="1" ht="33" customHeight="1">
      <c r="B11" s="614" t="s">
        <v>84</v>
      </c>
      <c r="C11" s="615" t="s">
        <v>30</v>
      </c>
      <c r="D11" s="618"/>
      <c r="E11" s="621"/>
      <c r="F11" s="618"/>
      <c r="G11" s="619"/>
      <c r="H11" s="619"/>
      <c r="I11" s="620"/>
      <c r="J11" s="612"/>
      <c r="K11" s="612"/>
      <c r="L11" s="612"/>
      <c r="M11" s="612"/>
      <c r="N11" s="612"/>
      <c r="O11" s="612"/>
      <c r="P11" s="612"/>
      <c r="Q11" s="612"/>
      <c r="R11" s="612"/>
    </row>
    <row r="12" spans="2:18" s="623" customFormat="1" ht="33" customHeight="1">
      <c r="B12" s="614" t="s">
        <v>85</v>
      </c>
      <c r="C12" s="615" t="s">
        <v>63</v>
      </c>
      <c r="D12" s="618">
        <v>300000</v>
      </c>
      <c r="E12" s="621">
        <v>358758.99</v>
      </c>
      <c r="F12" s="618">
        <v>100000</v>
      </c>
      <c r="G12" s="619">
        <v>200000</v>
      </c>
      <c r="H12" s="619">
        <v>250000</v>
      </c>
      <c r="I12" s="620">
        <v>300000</v>
      </c>
      <c r="J12" s="622"/>
      <c r="K12" s="622"/>
      <c r="L12" s="622"/>
      <c r="M12" s="622"/>
      <c r="N12" s="622"/>
      <c r="O12" s="622"/>
      <c r="P12" s="622"/>
      <c r="Q12" s="622"/>
      <c r="R12" s="622"/>
    </row>
    <row r="13" spans="2:18" s="623" customFormat="1" ht="33" customHeight="1">
      <c r="B13" s="614" t="s">
        <v>86</v>
      </c>
      <c r="C13" s="615" t="s">
        <v>31</v>
      </c>
      <c r="D13" s="618">
        <v>50000</v>
      </c>
      <c r="E13" s="621">
        <v>50000</v>
      </c>
      <c r="F13" s="618"/>
      <c r="G13" s="619"/>
      <c r="H13" s="619"/>
      <c r="I13" s="620">
        <v>50000</v>
      </c>
      <c r="J13" s="622"/>
      <c r="K13" s="622"/>
      <c r="L13" s="622"/>
      <c r="M13" s="622"/>
      <c r="N13" s="622"/>
      <c r="O13" s="622"/>
      <c r="P13" s="622"/>
      <c r="Q13" s="622"/>
      <c r="R13" s="622"/>
    </row>
    <row r="14" spans="2:18" s="613" customFormat="1" ht="33" customHeight="1" thickBot="1">
      <c r="B14" s="624" t="s">
        <v>87</v>
      </c>
      <c r="C14" s="625" t="s">
        <v>23</v>
      </c>
      <c r="D14" s="626"/>
      <c r="E14" s="627"/>
      <c r="F14" s="628"/>
      <c r="G14" s="629"/>
      <c r="H14" s="629"/>
      <c r="I14" s="630"/>
      <c r="J14" s="612"/>
      <c r="K14" s="612"/>
      <c r="L14" s="612"/>
      <c r="M14" s="612"/>
      <c r="N14" s="612"/>
      <c r="O14" s="612"/>
      <c r="P14" s="612"/>
      <c r="Q14" s="612"/>
      <c r="R14" s="612"/>
    </row>
    <row r="15" spans="2:18">
      <c r="B15" s="631"/>
    </row>
  </sheetData>
  <mergeCells count="7">
    <mergeCell ref="H6:H7"/>
    <mergeCell ref="I6:I7"/>
    <mergeCell ref="B3:I3"/>
    <mergeCell ref="B6:B7"/>
    <mergeCell ref="C6:C7"/>
    <mergeCell ref="F6:F7"/>
    <mergeCell ref="G6:G7"/>
  </mergeCells>
  <phoneticPr fontId="3" type="noConversion"/>
  <pageMargins left="0.7" right="0.7" top="0.75" bottom="0.75" header="0.3" footer="0.3"/>
  <pageSetup scale="73" orientation="landscape" r:id="rId1"/>
  <headerFooter alignWithMargins="0"/>
  <ignoredErrors>
    <ignoredError sqref="B8:B1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U67"/>
  <sheetViews>
    <sheetView topLeftCell="A4" workbookViewId="0">
      <selection activeCell="M21" sqref="M21"/>
    </sheetView>
  </sheetViews>
  <sheetFormatPr defaultColWidth="15.85546875" defaultRowHeight="15"/>
  <cols>
    <col min="1" max="1" width="5.140625" style="636" customWidth="1"/>
    <col min="2" max="2" width="6.140625" style="636" customWidth="1"/>
    <col min="3" max="3" width="30.5703125" style="636" customWidth="1"/>
    <col min="4" max="4" width="15.5703125" style="635" customWidth="1"/>
    <col min="5" max="5" width="15.140625" style="635" customWidth="1"/>
    <col min="6" max="8" width="15" style="635" customWidth="1"/>
    <col min="9" max="9" width="7.42578125" style="635" customWidth="1"/>
    <col min="10" max="10" width="7.5703125" style="635" customWidth="1"/>
    <col min="11" max="16384" width="15.85546875" style="636"/>
  </cols>
  <sheetData>
    <row r="1" spans="1:21">
      <c r="A1" s="1365" t="s">
        <v>980</v>
      </c>
      <c r="B1" s="1365"/>
      <c r="C1" s="1365"/>
      <c r="D1" s="1365"/>
    </row>
    <row r="2" spans="1:21">
      <c r="A2" s="1366" t="s">
        <v>981</v>
      </c>
      <c r="B2" s="637"/>
      <c r="C2" s="638" t="s">
        <v>61</v>
      </c>
      <c r="D2" s="639" t="s">
        <v>206</v>
      </c>
      <c r="E2" s="639" t="s">
        <v>982</v>
      </c>
      <c r="F2" s="639" t="s">
        <v>206</v>
      </c>
      <c r="G2" s="639" t="s">
        <v>983</v>
      </c>
      <c r="H2" s="639" t="s">
        <v>205</v>
      </c>
      <c r="I2" s="640" t="s">
        <v>984</v>
      </c>
      <c r="J2" s="640" t="s">
        <v>984</v>
      </c>
    </row>
    <row r="3" spans="1:21">
      <c r="A3" s="1367"/>
      <c r="B3" s="638" t="s">
        <v>985</v>
      </c>
      <c r="C3" s="637"/>
      <c r="D3" s="641">
        <v>2024</v>
      </c>
      <c r="E3" s="641">
        <v>2025</v>
      </c>
      <c r="F3" s="642" t="s">
        <v>986</v>
      </c>
      <c r="G3" s="641">
        <v>2025</v>
      </c>
      <c r="H3" s="641">
        <v>2026</v>
      </c>
      <c r="I3" s="643"/>
      <c r="J3" s="643"/>
    </row>
    <row r="4" spans="1:21">
      <c r="A4" s="638">
        <v>1</v>
      </c>
      <c r="B4" s="638"/>
      <c r="C4" s="638">
        <v>2</v>
      </c>
      <c r="D4" s="641">
        <v>3</v>
      </c>
      <c r="E4" s="641">
        <v>5</v>
      </c>
      <c r="F4" s="644">
        <v>6</v>
      </c>
      <c r="G4" s="641">
        <v>7</v>
      </c>
      <c r="H4" s="641">
        <v>8</v>
      </c>
      <c r="I4" s="644" t="s">
        <v>987</v>
      </c>
      <c r="J4" s="644" t="s">
        <v>988</v>
      </c>
      <c r="L4" s="635"/>
    </row>
    <row r="5" spans="1:21" ht="31.5" customHeight="1">
      <c r="A5" s="1031">
        <v>1</v>
      </c>
      <c r="B5" s="1031">
        <v>604</v>
      </c>
      <c r="C5" s="645" t="s">
        <v>989</v>
      </c>
      <c r="D5" s="640">
        <v>85380827.030000001</v>
      </c>
      <c r="E5" s="640">
        <v>87693358.900000006</v>
      </c>
      <c r="F5" s="640">
        <v>68228716.760000005</v>
      </c>
      <c r="G5" s="640">
        <v>90918469.109999999</v>
      </c>
      <c r="H5" s="640">
        <v>87915032.650000006</v>
      </c>
      <c r="I5" s="640">
        <f>G5/E5*100</f>
        <v>103.6777131705922</v>
      </c>
      <c r="J5" s="640">
        <f>H5/G5*100</f>
        <v>96.696560677494233</v>
      </c>
      <c r="L5" s="635"/>
      <c r="M5" s="635"/>
      <c r="N5" s="635"/>
      <c r="O5" s="635"/>
      <c r="P5" s="635"/>
      <c r="R5" s="635"/>
      <c r="T5" s="646"/>
      <c r="U5" s="635"/>
    </row>
    <row r="6" spans="1:21" ht="30">
      <c r="A6" s="638">
        <v>2</v>
      </c>
      <c r="B6" s="638">
        <v>604</v>
      </c>
      <c r="C6" s="645" t="s">
        <v>990</v>
      </c>
      <c r="D6" s="640"/>
      <c r="E6" s="640"/>
      <c r="F6" s="640"/>
      <c r="G6" s="640"/>
      <c r="H6" s="640"/>
      <c r="I6" s="640"/>
      <c r="J6" s="640"/>
      <c r="L6" s="635"/>
      <c r="M6" s="635"/>
      <c r="N6" s="635"/>
      <c r="O6" s="635"/>
      <c r="P6" s="635"/>
      <c r="R6" s="635"/>
      <c r="T6" s="646"/>
      <c r="U6" s="635"/>
    </row>
    <row r="7" spans="1:21">
      <c r="A7" s="638">
        <v>3</v>
      </c>
      <c r="B7" s="638">
        <v>614</v>
      </c>
      <c r="C7" s="637" t="s">
        <v>991</v>
      </c>
      <c r="D7" s="640">
        <v>2522783.64</v>
      </c>
      <c r="E7" s="640">
        <v>4099130</v>
      </c>
      <c r="F7" s="640">
        <v>1768148.93</v>
      </c>
      <c r="G7" s="640">
        <v>2706874.22</v>
      </c>
      <c r="H7" s="640">
        <f>1000000+1000000+500000+50000</f>
        <v>2550000</v>
      </c>
      <c r="I7" s="640">
        <f t="shared" ref="I7:I44" si="0">G7/E7*100</f>
        <v>66.035334814948541</v>
      </c>
      <c r="J7" s="640">
        <f t="shared" ref="J7:J44" si="1">H7/G7*100</f>
        <v>94.204598837991071</v>
      </c>
      <c r="M7" s="635"/>
      <c r="N7" s="635"/>
      <c r="O7" s="635"/>
      <c r="P7" s="635"/>
      <c r="R7" s="635"/>
      <c r="T7" s="646"/>
      <c r="U7" s="635"/>
    </row>
    <row r="8" spans="1:21" ht="30">
      <c r="A8" s="638">
        <v>4</v>
      </c>
      <c r="B8" s="638">
        <v>614</v>
      </c>
      <c r="C8" s="645" t="s">
        <v>992</v>
      </c>
      <c r="D8" s="640">
        <v>5273877.18</v>
      </c>
      <c r="E8" s="640">
        <v>6516566</v>
      </c>
      <c r="F8" s="640">
        <v>4523691.9400000004</v>
      </c>
      <c r="G8" s="640">
        <v>5633691.9400000004</v>
      </c>
      <c r="H8" s="640">
        <f>6700000+50000</f>
        <v>6750000</v>
      </c>
      <c r="I8" s="640">
        <f t="shared" si="0"/>
        <v>86.451851174376202</v>
      </c>
      <c r="J8" s="640">
        <f t="shared" si="1"/>
        <v>119.81485803428575</v>
      </c>
      <c r="L8" s="635"/>
      <c r="M8" s="635"/>
      <c r="N8" s="635"/>
      <c r="O8" s="635"/>
      <c r="P8" s="635"/>
      <c r="R8" s="635"/>
      <c r="T8" s="646"/>
      <c r="U8" s="635"/>
    </row>
    <row r="9" spans="1:21">
      <c r="A9" s="638">
        <v>5</v>
      </c>
      <c r="B9" s="638">
        <v>614</v>
      </c>
      <c r="C9" s="637" t="s">
        <v>993</v>
      </c>
      <c r="D9" s="640">
        <v>29590696.309999999</v>
      </c>
      <c r="E9" s="640">
        <v>37838126</v>
      </c>
      <c r="F9" s="640">
        <v>26563421.390000001</v>
      </c>
      <c r="G9" s="640">
        <v>33486683.600000001</v>
      </c>
      <c r="H9" s="640">
        <v>46500000</v>
      </c>
      <c r="I9" s="640">
        <f t="shared" si="0"/>
        <v>88.49984695330842</v>
      </c>
      <c r="J9" s="640">
        <f t="shared" si="1"/>
        <v>138.86116808533407</v>
      </c>
      <c r="L9" s="635"/>
      <c r="M9" s="635"/>
      <c r="N9" s="635"/>
      <c r="O9" s="635"/>
      <c r="P9" s="635"/>
      <c r="R9" s="635"/>
      <c r="T9" s="646"/>
      <c r="U9" s="635"/>
    </row>
    <row r="10" spans="1:21">
      <c r="A10" s="647">
        <v>6</v>
      </c>
      <c r="B10" s="647">
        <v>614</v>
      </c>
      <c r="C10" s="648" t="s">
        <v>994</v>
      </c>
      <c r="D10" s="649">
        <f>D11+D12</f>
        <v>9557284.6300000008</v>
      </c>
      <c r="E10" s="649">
        <v>10000000</v>
      </c>
      <c r="F10" s="649">
        <f>F11+F12</f>
        <v>5956483.6699999999</v>
      </c>
      <c r="G10" s="649">
        <f>G11+G12</f>
        <v>7101483.6699999999</v>
      </c>
      <c r="H10" s="649">
        <f>H11+H12</f>
        <v>9700000</v>
      </c>
      <c r="I10" s="640">
        <f t="shared" si="0"/>
        <v>71.014836699999989</v>
      </c>
      <c r="J10" s="640">
        <f t="shared" si="1"/>
        <v>136.59117517903127</v>
      </c>
      <c r="L10" s="635"/>
      <c r="R10" s="635"/>
      <c r="T10" s="646"/>
      <c r="U10" s="635"/>
    </row>
    <row r="11" spans="1:21">
      <c r="A11" s="638"/>
      <c r="B11" s="638"/>
      <c r="C11" s="637" t="s">
        <v>995</v>
      </c>
      <c r="D11" s="640">
        <v>9218044.6300000008</v>
      </c>
      <c r="E11" s="640"/>
      <c r="F11" s="640">
        <v>5509003.6699999999</v>
      </c>
      <c r="G11" s="640">
        <v>6524003.6699999999</v>
      </c>
      <c r="H11" s="640">
        <v>8900000</v>
      </c>
      <c r="I11" s="640"/>
      <c r="J11" s="640"/>
      <c r="L11" s="635"/>
      <c r="R11" s="635"/>
      <c r="T11" s="646"/>
      <c r="U11" s="635"/>
    </row>
    <row r="12" spans="1:21">
      <c r="A12" s="638"/>
      <c r="B12" s="638"/>
      <c r="C12" s="637" t="s">
        <v>996</v>
      </c>
      <c r="D12" s="640">
        <v>339240</v>
      </c>
      <c r="E12" s="640"/>
      <c r="F12" s="640">
        <v>447480</v>
      </c>
      <c r="G12" s="640">
        <v>577480</v>
      </c>
      <c r="H12" s="640">
        <v>800000</v>
      </c>
      <c r="I12" s="640"/>
      <c r="J12" s="640"/>
      <c r="R12" s="635"/>
      <c r="T12" s="646"/>
      <c r="U12" s="635"/>
    </row>
    <row r="13" spans="1:21" ht="30">
      <c r="A13" s="638">
        <v>7</v>
      </c>
      <c r="B13" s="638">
        <v>614</v>
      </c>
      <c r="C13" s="645" t="s">
        <v>997</v>
      </c>
      <c r="D13" s="640">
        <v>2094202.8</v>
      </c>
      <c r="E13" s="640"/>
      <c r="F13" s="640">
        <v>55500</v>
      </c>
      <c r="G13" s="640">
        <v>55500</v>
      </c>
      <c r="H13" s="640">
        <v>0</v>
      </c>
      <c r="I13" s="640"/>
      <c r="J13" s="640">
        <f t="shared" si="1"/>
        <v>0</v>
      </c>
    </row>
    <row r="14" spans="1:21" s="651" customFormat="1" ht="28.5">
      <c r="A14" s="647">
        <v>8</v>
      </c>
      <c r="B14" s="647">
        <v>614</v>
      </c>
      <c r="C14" s="650" t="s">
        <v>998</v>
      </c>
      <c r="D14" s="649">
        <f>D15+D16+D17</f>
        <v>9569467.25</v>
      </c>
      <c r="E14" s="649">
        <v>11521292.57</v>
      </c>
      <c r="F14" s="649">
        <f>F15+F16+F17</f>
        <v>9120826.2599999998</v>
      </c>
      <c r="G14" s="649">
        <f>G15+G16+G17</f>
        <v>11655112.289999999</v>
      </c>
      <c r="H14" s="649">
        <f>H15+H16+H17</f>
        <v>15830877.079999998</v>
      </c>
      <c r="I14" s="649">
        <f t="shared" si="0"/>
        <v>101.16149919105821</v>
      </c>
      <c r="J14" s="649">
        <f t="shared" si="1"/>
        <v>135.82775254411555</v>
      </c>
      <c r="L14" s="652"/>
      <c r="M14" s="652"/>
      <c r="N14" s="652"/>
      <c r="O14" s="652"/>
      <c r="P14" s="652"/>
      <c r="R14" s="652"/>
      <c r="T14" s="653"/>
      <c r="U14" s="652"/>
    </row>
    <row r="15" spans="1:21">
      <c r="A15" s="638"/>
      <c r="B15" s="638"/>
      <c r="C15" s="645" t="s">
        <v>999</v>
      </c>
      <c r="D15" s="640">
        <v>828630</v>
      </c>
      <c r="E15" s="640"/>
      <c r="F15" s="640">
        <v>1005950</v>
      </c>
      <c r="G15" s="640">
        <v>1228452.5</v>
      </c>
      <c r="H15" s="640">
        <v>1508584.9</v>
      </c>
      <c r="I15" s="640"/>
      <c r="J15" s="640"/>
      <c r="M15" s="635"/>
      <c r="N15" s="635"/>
      <c r="O15" s="635"/>
      <c r="P15" s="635"/>
      <c r="R15" s="635"/>
      <c r="T15" s="646"/>
      <c r="U15" s="635"/>
    </row>
    <row r="16" spans="1:21">
      <c r="A16" s="638"/>
      <c r="B16" s="638"/>
      <c r="C16" s="645" t="s">
        <v>1000</v>
      </c>
      <c r="D16" s="640">
        <v>792167.88</v>
      </c>
      <c r="E16" s="640"/>
      <c r="F16" s="640">
        <v>635570.56999999995</v>
      </c>
      <c r="G16" s="640">
        <v>854906.63</v>
      </c>
      <c r="H16" s="640">
        <v>1173282.48</v>
      </c>
      <c r="I16" s="640"/>
      <c r="J16" s="640"/>
      <c r="M16" s="635"/>
      <c r="N16" s="635"/>
      <c r="O16" s="635"/>
      <c r="P16" s="635"/>
      <c r="R16" s="635"/>
      <c r="T16" s="646"/>
      <c r="U16" s="635"/>
    </row>
    <row r="17" spans="1:21">
      <c r="A17" s="638"/>
      <c r="B17" s="638"/>
      <c r="C17" s="645" t="s">
        <v>1001</v>
      </c>
      <c r="D17" s="640">
        <v>7948669.3700000001</v>
      </c>
      <c r="E17" s="640"/>
      <c r="F17" s="640">
        <v>7479305.6900000004</v>
      </c>
      <c r="G17" s="640">
        <v>9571753.1600000001</v>
      </c>
      <c r="H17" s="640">
        <v>13149009.699999999</v>
      </c>
      <c r="I17" s="640"/>
      <c r="J17" s="640"/>
      <c r="M17" s="635"/>
      <c r="N17" s="635"/>
      <c r="O17" s="635"/>
      <c r="P17" s="635"/>
      <c r="R17" s="635"/>
      <c r="T17" s="646"/>
      <c r="U17" s="635"/>
    </row>
    <row r="18" spans="1:21" s="651" customFormat="1">
      <c r="A18" s="647">
        <v>9</v>
      </c>
      <c r="B18" s="647">
        <v>614</v>
      </c>
      <c r="C18" s="648" t="s">
        <v>1002</v>
      </c>
      <c r="D18" s="649">
        <f>D19+D20</f>
        <v>22210655.753999997</v>
      </c>
      <c r="E18" s="649">
        <v>26591795</v>
      </c>
      <c r="F18" s="649">
        <f>F19+F20</f>
        <v>20556260.25</v>
      </c>
      <c r="G18" s="649">
        <f>G19+G20</f>
        <v>26253008.260000002</v>
      </c>
      <c r="H18" s="649">
        <f>H19+H20</f>
        <v>32984565.07</v>
      </c>
      <c r="I18" s="649">
        <f t="shared" si="0"/>
        <v>98.725972654346961</v>
      </c>
      <c r="J18" s="649">
        <f t="shared" si="1"/>
        <v>125.64108746446567</v>
      </c>
      <c r="K18" s="636"/>
      <c r="L18" s="636"/>
      <c r="M18" s="635"/>
      <c r="N18" s="652"/>
      <c r="O18" s="652"/>
      <c r="R18" s="652"/>
      <c r="T18" s="653"/>
      <c r="U18" s="652"/>
    </row>
    <row r="19" spans="1:21">
      <c r="A19" s="638"/>
      <c r="B19" s="638"/>
      <c r="C19" s="637" t="s">
        <v>1003</v>
      </c>
      <c r="D19" s="640">
        <v>19928831.579999998</v>
      </c>
      <c r="E19" s="640"/>
      <c r="F19" s="640">
        <v>18533834.449999999</v>
      </c>
      <c r="G19" s="640">
        <v>23500916.120000001</v>
      </c>
      <c r="H19" s="640">
        <v>30437890.469999999</v>
      </c>
      <c r="I19" s="640"/>
      <c r="J19" s="640"/>
      <c r="M19" s="635"/>
      <c r="N19" s="635"/>
      <c r="O19" s="635"/>
      <c r="R19" s="635"/>
      <c r="T19" s="646"/>
      <c r="U19" s="635"/>
    </row>
    <row r="20" spans="1:21">
      <c r="A20" s="638"/>
      <c r="B20" s="638"/>
      <c r="C20" s="637" t="s">
        <v>1004</v>
      </c>
      <c r="D20" s="640">
        <v>2281824.1740000001</v>
      </c>
      <c r="E20" s="640"/>
      <c r="F20" s="640">
        <v>2022425.8</v>
      </c>
      <c r="G20" s="640">
        <v>2752092.14</v>
      </c>
      <c r="H20" s="640">
        <v>2546674.6</v>
      </c>
      <c r="I20" s="640"/>
      <c r="J20" s="640"/>
      <c r="M20" s="635"/>
      <c r="N20" s="635"/>
      <c r="O20" s="635"/>
      <c r="R20" s="635"/>
      <c r="T20" s="646"/>
      <c r="U20" s="635"/>
    </row>
    <row r="21" spans="1:21">
      <c r="A21" s="638">
        <v>10</v>
      </c>
      <c r="B21" s="638">
        <v>614</v>
      </c>
      <c r="C21" s="645" t="s">
        <v>1005</v>
      </c>
      <c r="D21" s="640">
        <v>22888808.02</v>
      </c>
      <c r="E21" s="640">
        <v>20916075</v>
      </c>
      <c r="F21" s="640">
        <v>17808417.350000001</v>
      </c>
      <c r="G21" s="640">
        <v>19545455</v>
      </c>
      <c r="H21" s="640">
        <v>20000000</v>
      </c>
      <c r="I21" s="640">
        <f t="shared" si="0"/>
        <v>93.447049697421718</v>
      </c>
      <c r="J21" s="640">
        <f t="shared" si="1"/>
        <v>102.3255790156842</v>
      </c>
      <c r="M21" s="635"/>
      <c r="O21" s="635"/>
      <c r="R21" s="635"/>
      <c r="T21" s="646"/>
      <c r="U21" s="635"/>
    </row>
    <row r="22" spans="1:21">
      <c r="A22" s="638">
        <v>11</v>
      </c>
      <c r="B22" s="638">
        <v>614</v>
      </c>
      <c r="C22" s="637" t="s">
        <v>1006</v>
      </c>
      <c r="D22" s="640">
        <v>83257.679999999993</v>
      </c>
      <c r="E22" s="640">
        <v>0</v>
      </c>
      <c r="F22" s="640">
        <v>0</v>
      </c>
      <c r="G22" s="640">
        <v>0</v>
      </c>
      <c r="H22" s="640"/>
      <c r="I22" s="640"/>
      <c r="J22" s="640"/>
      <c r="M22" s="635"/>
      <c r="N22" s="635"/>
      <c r="O22" s="635"/>
      <c r="P22" s="635"/>
      <c r="R22" s="635"/>
      <c r="T22" s="646"/>
      <c r="U22" s="635"/>
    </row>
    <row r="23" spans="1:21">
      <c r="A23" s="638">
        <v>12</v>
      </c>
      <c r="B23" s="638">
        <v>614</v>
      </c>
      <c r="C23" s="637" t="s">
        <v>1007</v>
      </c>
      <c r="D23" s="640">
        <v>622525.19999999995</v>
      </c>
      <c r="E23" s="640">
        <v>987847</v>
      </c>
      <c r="F23" s="640">
        <v>497094.45</v>
      </c>
      <c r="G23" s="640">
        <v>611744.37</v>
      </c>
      <c r="H23" s="640">
        <f>800000+30000</f>
        <v>830000</v>
      </c>
      <c r="I23" s="640">
        <f t="shared" si="0"/>
        <v>61.927036271811318</v>
      </c>
      <c r="J23" s="640">
        <f t="shared" si="1"/>
        <v>135.67758702871265</v>
      </c>
      <c r="M23" s="635"/>
    </row>
    <row r="24" spans="1:21">
      <c r="A24" s="638">
        <v>13</v>
      </c>
      <c r="B24" s="638">
        <v>614</v>
      </c>
      <c r="C24" s="645" t="s">
        <v>1008</v>
      </c>
      <c r="D24" s="640">
        <v>3573536.42</v>
      </c>
      <c r="E24" s="640">
        <v>6155295</v>
      </c>
      <c r="F24" s="640">
        <v>900412.8</v>
      </c>
      <c r="G24" s="640">
        <v>1387137.8</v>
      </c>
      <c r="H24" s="640">
        <f>2000000-500000</f>
        <v>1500000</v>
      </c>
      <c r="I24" s="640">
        <f t="shared" si="0"/>
        <v>22.535683505014788</v>
      </c>
      <c r="J24" s="640">
        <f t="shared" si="1"/>
        <v>108.13633656295718</v>
      </c>
      <c r="M24" s="635"/>
      <c r="N24" s="635"/>
      <c r="O24" s="635"/>
      <c r="P24" s="635"/>
      <c r="R24" s="635"/>
      <c r="T24" s="646"/>
      <c r="U24" s="635"/>
    </row>
    <row r="25" spans="1:21">
      <c r="A25" s="638">
        <v>14</v>
      </c>
      <c r="B25" s="638">
        <v>614</v>
      </c>
      <c r="C25" s="637" t="s">
        <v>1009</v>
      </c>
      <c r="D25" s="640">
        <v>2493674.12</v>
      </c>
      <c r="E25" s="640">
        <v>600000</v>
      </c>
      <c r="F25" s="640">
        <v>556039.07999999996</v>
      </c>
      <c r="G25" s="640">
        <v>785656.44</v>
      </c>
      <c r="H25" s="640">
        <f>1015000+85000</f>
        <v>1100000</v>
      </c>
      <c r="I25" s="640">
        <f t="shared" si="0"/>
        <v>130.94273999999999</v>
      </c>
      <c r="J25" s="640">
        <f t="shared" si="1"/>
        <v>140.01030781342541</v>
      </c>
    </row>
    <row r="26" spans="1:21">
      <c r="A26" s="638">
        <v>15</v>
      </c>
      <c r="B26" s="638">
        <v>614</v>
      </c>
      <c r="C26" s="637" t="s">
        <v>1010</v>
      </c>
      <c r="D26" s="640">
        <v>1065136.75</v>
      </c>
      <c r="E26" s="640">
        <v>1500000</v>
      </c>
      <c r="F26" s="640">
        <v>979821.7</v>
      </c>
      <c r="G26" s="640">
        <v>1204776.8500000001</v>
      </c>
      <c r="H26" s="640">
        <f>1400000+100000+90000</f>
        <v>1590000</v>
      </c>
      <c r="I26" s="640">
        <f t="shared" si="0"/>
        <v>80.318456666666677</v>
      </c>
      <c r="J26" s="640">
        <f t="shared" si="1"/>
        <v>131.97464742122159</v>
      </c>
      <c r="K26" s="635"/>
      <c r="M26" s="635"/>
      <c r="T26" s="646"/>
    </row>
    <row r="27" spans="1:21" ht="30">
      <c r="A27" s="638">
        <v>16</v>
      </c>
      <c r="B27" s="638">
        <v>621</v>
      </c>
      <c r="C27" s="645" t="s">
        <v>1011</v>
      </c>
      <c r="D27" s="640">
        <v>1761163.86</v>
      </c>
      <c r="E27" s="640">
        <v>2559758.7000000002</v>
      </c>
      <c r="F27" s="640"/>
      <c r="G27" s="640">
        <v>2559758.7000000002</v>
      </c>
      <c r="H27" s="640">
        <f>2500000+50000</f>
        <v>2550000</v>
      </c>
      <c r="I27" s="640">
        <f t="shared" si="0"/>
        <v>100</v>
      </c>
      <c r="J27" s="640">
        <f t="shared" si="1"/>
        <v>99.618764846858411</v>
      </c>
    </row>
    <row r="28" spans="1:21">
      <c r="A28" s="638">
        <v>17</v>
      </c>
      <c r="B28" s="638">
        <v>640</v>
      </c>
      <c r="C28" s="637" t="s">
        <v>1012</v>
      </c>
      <c r="D28" s="640"/>
      <c r="E28" s="640"/>
      <c r="F28" s="640"/>
      <c r="G28" s="640"/>
      <c r="H28" s="640"/>
      <c r="I28" s="640"/>
      <c r="J28" s="640"/>
      <c r="M28" s="635"/>
      <c r="N28" s="635"/>
      <c r="O28" s="635"/>
      <c r="P28" s="635"/>
    </row>
    <row r="29" spans="1:21" ht="31.5" customHeight="1">
      <c r="A29" s="1031">
        <v>18</v>
      </c>
      <c r="B29" s="1031">
        <v>640</v>
      </c>
      <c r="C29" s="645" t="s">
        <v>1013</v>
      </c>
      <c r="D29" s="640">
        <v>1979399.52</v>
      </c>
      <c r="E29" s="640">
        <v>1943760.24</v>
      </c>
      <c r="F29" s="640">
        <v>1855489.04</v>
      </c>
      <c r="G29" s="640">
        <v>1901478.04</v>
      </c>
      <c r="H29" s="640">
        <v>0</v>
      </c>
      <c r="I29" s="640"/>
      <c r="J29" s="640">
        <f t="shared" si="1"/>
        <v>0</v>
      </c>
    </row>
    <row r="30" spans="1:21" s="651" customFormat="1">
      <c r="A30" s="647">
        <v>19</v>
      </c>
      <c r="B30" s="647">
        <v>650</v>
      </c>
      <c r="C30" s="648" t="s">
        <v>1014</v>
      </c>
      <c r="D30" s="649">
        <f>D31+D32+D33</f>
        <v>856850.95</v>
      </c>
      <c r="E30" s="649">
        <v>1100000</v>
      </c>
      <c r="F30" s="649">
        <f>F31+F32+F33</f>
        <v>820494.63</v>
      </c>
      <c r="G30" s="649">
        <f>G31+G32+G33</f>
        <v>1077783.3500000001</v>
      </c>
      <c r="H30" s="640">
        <f>H31+H32+H33</f>
        <v>1260000</v>
      </c>
      <c r="I30" s="649">
        <f t="shared" si="0"/>
        <v>97.980304545454558</v>
      </c>
      <c r="J30" s="649">
        <f t="shared" si="1"/>
        <v>116.90661207560868</v>
      </c>
      <c r="O30" s="652"/>
    </row>
    <row r="31" spans="1:21">
      <c r="A31" s="638"/>
      <c r="B31" s="638"/>
      <c r="C31" s="637" t="s">
        <v>1015</v>
      </c>
      <c r="D31" s="640">
        <v>23232</v>
      </c>
      <c r="E31" s="640"/>
      <c r="F31" s="640">
        <v>81398</v>
      </c>
      <c r="G31" s="640">
        <v>129366</v>
      </c>
      <c r="H31" s="640">
        <v>130000</v>
      </c>
      <c r="I31" s="640"/>
      <c r="J31" s="640"/>
      <c r="O31" s="635"/>
    </row>
    <row r="32" spans="1:21">
      <c r="A32" s="638"/>
      <c r="B32" s="638"/>
      <c r="C32" s="637" t="s">
        <v>1016</v>
      </c>
      <c r="D32" s="640">
        <v>152152</v>
      </c>
      <c r="E32" s="640"/>
      <c r="F32" s="640">
        <v>127204</v>
      </c>
      <c r="G32" s="640">
        <v>254408</v>
      </c>
      <c r="H32" s="640">
        <v>180000</v>
      </c>
      <c r="I32" s="640"/>
      <c r="J32" s="640"/>
      <c r="O32" s="635"/>
    </row>
    <row r="33" spans="1:18">
      <c r="A33" s="638"/>
      <c r="B33" s="638"/>
      <c r="C33" s="637" t="s">
        <v>1017</v>
      </c>
      <c r="D33" s="640">
        <v>681466.95</v>
      </c>
      <c r="E33" s="640"/>
      <c r="F33" s="640">
        <v>611892.63</v>
      </c>
      <c r="G33" s="640">
        <v>694009.35</v>
      </c>
      <c r="H33" s="640">
        <v>950000</v>
      </c>
      <c r="I33" s="640"/>
      <c r="J33" s="640"/>
      <c r="O33" s="635"/>
    </row>
    <row r="34" spans="1:18">
      <c r="A34" s="638">
        <v>20</v>
      </c>
      <c r="B34" s="638">
        <v>659</v>
      </c>
      <c r="C34" s="637" t="s">
        <v>1018</v>
      </c>
      <c r="D34" s="640">
        <v>93382</v>
      </c>
      <c r="E34" s="640">
        <v>100000</v>
      </c>
      <c r="F34" s="640">
        <v>3333.33</v>
      </c>
      <c r="G34" s="640">
        <v>36298.660000000003</v>
      </c>
      <c r="H34" s="640">
        <v>200000</v>
      </c>
      <c r="I34" s="640"/>
      <c r="J34" s="640">
        <f t="shared" si="1"/>
        <v>550.98452670153654</v>
      </c>
      <c r="K34" s="635"/>
      <c r="O34" s="635"/>
    </row>
    <row r="35" spans="1:18">
      <c r="A35" s="638">
        <v>21</v>
      </c>
      <c r="B35" s="638">
        <v>662</v>
      </c>
      <c r="C35" s="637" t="s">
        <v>1019</v>
      </c>
      <c r="D35" s="640">
        <v>1050359.6299999999</v>
      </c>
      <c r="E35" s="640">
        <v>1100000</v>
      </c>
      <c r="F35" s="640">
        <v>969820.91</v>
      </c>
      <c r="G35" s="640">
        <v>1179891.42</v>
      </c>
      <c r="H35" s="640">
        <f>1200000-200000</f>
        <v>1000000</v>
      </c>
      <c r="I35" s="640">
        <f t="shared" si="0"/>
        <v>107.26285636363635</v>
      </c>
      <c r="J35" s="640">
        <f t="shared" si="1"/>
        <v>84.753561476021247</v>
      </c>
    </row>
    <row r="36" spans="1:18" ht="30">
      <c r="A36" s="638">
        <v>22</v>
      </c>
      <c r="B36" s="638">
        <v>670</v>
      </c>
      <c r="C36" s="645" t="s">
        <v>1020</v>
      </c>
      <c r="D36" s="640">
        <v>66650</v>
      </c>
      <c r="E36" s="640"/>
      <c r="F36" s="640">
        <v>0</v>
      </c>
      <c r="G36" s="640">
        <v>0</v>
      </c>
      <c r="H36" s="640"/>
      <c r="I36" s="640"/>
      <c r="J36" s="640"/>
    </row>
    <row r="37" spans="1:18">
      <c r="A37" s="638">
        <v>23</v>
      </c>
      <c r="B37" s="638">
        <v>675</v>
      </c>
      <c r="C37" s="637" t="s">
        <v>1021</v>
      </c>
      <c r="D37" s="640">
        <v>5540.64</v>
      </c>
      <c r="E37" s="640">
        <v>55000</v>
      </c>
      <c r="F37" s="640">
        <v>0</v>
      </c>
      <c r="G37" s="640">
        <v>0</v>
      </c>
      <c r="H37" s="640">
        <f>50000-10000</f>
        <v>40000</v>
      </c>
      <c r="I37" s="640">
        <f t="shared" si="0"/>
        <v>0</v>
      </c>
      <c r="J37" s="640"/>
    </row>
    <row r="38" spans="1:18">
      <c r="A38" s="638">
        <v>24</v>
      </c>
      <c r="B38" s="638">
        <v>677</v>
      </c>
      <c r="C38" s="645" t="s">
        <v>1022</v>
      </c>
      <c r="D38" s="640"/>
      <c r="E38" s="640"/>
      <c r="F38" s="640"/>
      <c r="G38" s="640"/>
      <c r="H38" s="640"/>
      <c r="I38" s="640"/>
      <c r="J38" s="640"/>
    </row>
    <row r="39" spans="1:18" ht="30">
      <c r="A39" s="1031">
        <v>25</v>
      </c>
      <c r="B39" s="1031">
        <v>678</v>
      </c>
      <c r="C39" s="645" t="s">
        <v>1023</v>
      </c>
      <c r="D39" s="640">
        <v>130732.56</v>
      </c>
      <c r="E39" s="640"/>
      <c r="F39" s="640"/>
      <c r="G39" s="640">
        <v>436333.16</v>
      </c>
      <c r="H39" s="640">
        <f>460000-80000</f>
        <v>380000</v>
      </c>
      <c r="I39" s="640"/>
      <c r="J39" s="640">
        <f t="shared" si="1"/>
        <v>87.089415803282066</v>
      </c>
    </row>
    <row r="40" spans="1:18">
      <c r="A40" s="638">
        <v>26</v>
      </c>
      <c r="B40" s="638">
        <v>679</v>
      </c>
      <c r="C40" s="637" t="s">
        <v>1024</v>
      </c>
      <c r="D40" s="640">
        <v>27615</v>
      </c>
      <c r="E40" s="640"/>
      <c r="F40" s="640"/>
      <c r="G40" s="640"/>
      <c r="H40" s="640"/>
      <c r="I40" s="640"/>
      <c r="J40" s="640"/>
    </row>
    <row r="41" spans="1:18">
      <c r="A41" s="638">
        <v>27</v>
      </c>
      <c r="B41" s="638">
        <v>679</v>
      </c>
      <c r="C41" s="637" t="s">
        <v>1025</v>
      </c>
      <c r="D41" s="640">
        <v>375113.22</v>
      </c>
      <c r="E41" s="640">
        <v>100000</v>
      </c>
      <c r="F41" s="640">
        <v>51601.66</v>
      </c>
      <c r="G41" s="640">
        <v>61601.66</v>
      </c>
      <c r="H41" s="640">
        <f>100000-30000</f>
        <v>70000</v>
      </c>
      <c r="I41" s="640">
        <f t="shared" si="0"/>
        <v>61.601660000000003</v>
      </c>
      <c r="J41" s="640">
        <f t="shared" si="1"/>
        <v>113.63330144025339</v>
      </c>
      <c r="R41" s="636" t="s">
        <v>345</v>
      </c>
    </row>
    <row r="42" spans="1:18" ht="30">
      <c r="A42" s="638">
        <v>28</v>
      </c>
      <c r="B42" s="638">
        <v>685</v>
      </c>
      <c r="C42" s="645" t="s">
        <v>1026</v>
      </c>
      <c r="D42" s="640">
        <v>852167.42</v>
      </c>
      <c r="E42" s="640">
        <v>1200000</v>
      </c>
      <c r="F42" s="640">
        <v>34498.258000000002</v>
      </c>
      <c r="G42" s="640">
        <v>1024240.15</v>
      </c>
      <c r="H42" s="640">
        <v>800000</v>
      </c>
      <c r="I42" s="640">
        <f t="shared" si="0"/>
        <v>85.353345833333336</v>
      </c>
      <c r="J42" s="640">
        <f t="shared" si="1"/>
        <v>78.106682304926238</v>
      </c>
    </row>
    <row r="43" spans="1:18" ht="30">
      <c r="A43" s="1031">
        <v>29</v>
      </c>
      <c r="B43" s="1031">
        <v>692</v>
      </c>
      <c r="C43" s="1030" t="s">
        <v>1027</v>
      </c>
      <c r="D43" s="640">
        <v>289957.12</v>
      </c>
      <c r="E43" s="640"/>
      <c r="F43" s="640"/>
      <c r="G43" s="640">
        <v>3906</v>
      </c>
      <c r="H43" s="640">
        <v>0</v>
      </c>
      <c r="I43" s="640"/>
      <c r="J43" s="640"/>
    </row>
    <row r="44" spans="1:18">
      <c r="A44" s="648"/>
      <c r="B44" s="648"/>
      <c r="C44" s="648" t="s">
        <v>203</v>
      </c>
      <c r="D44" s="649">
        <f>D5+D6+D7+D8+D9+D10+D13+D14+D18+D21+D22+D23+D24+D25+D26+D27+D28+D29+D30+D34+D35+D36+D37+D38+D39+D40+D41+D42+D43</f>
        <v>204415664.704</v>
      </c>
      <c r="E44" s="649">
        <f>E5+E6+E7+E8+E9+E10+E13+E14+E18+E21+E22+E23+E24+E25+E26+E27+E28+E29+E30+E34+E35+E36+E37+E38+E39+E40+E41+E42+E43</f>
        <v>222578004.41</v>
      </c>
      <c r="F44" s="649">
        <v>138429927.44999999</v>
      </c>
      <c r="G44" s="649">
        <f>G5+G7+G8+G9+G10+G13+G14+G18+G21+G22+G23+G24+G25+G26+G27+G29+G30+G34+G35+G36+G37+G39+G41+G42+G43</f>
        <v>209626884.68999994</v>
      </c>
      <c r="H44" s="649">
        <f>H5+H7+H8+H9+H10+H13+H14+H18+H21+H22+H23+H24+H25+H26+H27+H29+H30+H34+H35+H37+H39+H40+H41+H42</f>
        <v>233550474.80000001</v>
      </c>
      <c r="I44" s="649">
        <f t="shared" si="0"/>
        <v>94.181311961022246</v>
      </c>
      <c r="J44" s="649">
        <f t="shared" si="1"/>
        <v>111.41246274082579</v>
      </c>
    </row>
    <row r="59" spans="2:3">
      <c r="B59" s="654"/>
      <c r="C59" s="635"/>
    </row>
    <row r="60" spans="2:3">
      <c r="B60" s="654"/>
      <c r="C60" s="635"/>
    </row>
    <row r="61" spans="2:3">
      <c r="B61" s="654"/>
      <c r="C61" s="635"/>
    </row>
    <row r="62" spans="2:3">
      <c r="B62" s="654"/>
      <c r="C62" s="635"/>
    </row>
    <row r="63" spans="2:3">
      <c r="B63" s="654"/>
      <c r="C63" s="635"/>
    </row>
    <row r="64" spans="2:3">
      <c r="B64" s="654"/>
      <c r="C64" s="635"/>
    </row>
    <row r="65" spans="2:3">
      <c r="B65" s="654"/>
      <c r="C65" s="635"/>
    </row>
    <row r="66" spans="2:3">
      <c r="C66" s="635"/>
    </row>
    <row r="67" spans="2:3">
      <c r="C67" s="635"/>
    </row>
  </sheetData>
  <mergeCells count="2">
    <mergeCell ref="A1:D1"/>
    <mergeCell ref="A2:A3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R114"/>
  <sheetViews>
    <sheetView workbookViewId="0">
      <selection activeCell="O91" sqref="O91"/>
    </sheetView>
  </sheetViews>
  <sheetFormatPr defaultColWidth="9.140625" defaultRowHeight="12.75"/>
  <cols>
    <col min="1" max="1" width="5.140625" style="656" customWidth="1"/>
    <col min="2" max="2" width="5.7109375" style="656" customWidth="1"/>
    <col min="3" max="3" width="29.85546875" style="656" customWidth="1"/>
    <col min="4" max="4" width="13.42578125" style="656" customWidth="1"/>
    <col min="5" max="5" width="13.28515625" style="656" customWidth="1"/>
    <col min="6" max="6" width="13.5703125" style="656" customWidth="1"/>
    <col min="7" max="7" width="13.28515625" style="656" customWidth="1"/>
    <col min="8" max="8" width="13.140625" style="656" customWidth="1"/>
    <col min="9" max="9" width="6.140625" style="656" customWidth="1"/>
    <col min="10" max="10" width="6.5703125" style="656" customWidth="1"/>
    <col min="11" max="11" width="6.85546875" style="656" customWidth="1"/>
    <col min="12" max="12" width="4.7109375" style="656" customWidth="1"/>
    <col min="13" max="13" width="19.28515625" style="656" customWidth="1"/>
    <col min="14" max="14" width="23.28515625" style="656" customWidth="1"/>
    <col min="15" max="15" width="13.28515625" style="656" customWidth="1"/>
    <col min="16" max="16" width="13" style="656" customWidth="1"/>
    <col min="17" max="17" width="13.5703125" style="656" customWidth="1"/>
    <col min="18" max="18" width="13.28515625" style="656" bestFit="1" customWidth="1"/>
    <col min="19" max="16384" width="9.140625" style="656"/>
  </cols>
  <sheetData>
    <row r="1" spans="1:18">
      <c r="A1" s="655" t="s">
        <v>1028</v>
      </c>
      <c r="B1" s="655"/>
    </row>
    <row r="2" spans="1:18">
      <c r="A2" s="1368" t="s">
        <v>981</v>
      </c>
      <c r="B2" s="657"/>
      <c r="C2" s="658" t="s">
        <v>61</v>
      </c>
      <c r="D2" s="658" t="s">
        <v>206</v>
      </c>
      <c r="E2" s="658" t="s">
        <v>205</v>
      </c>
      <c r="F2" s="658" t="s">
        <v>206</v>
      </c>
      <c r="G2" s="658" t="s">
        <v>1029</v>
      </c>
      <c r="H2" s="659" t="s">
        <v>1030</v>
      </c>
      <c r="I2" s="1370" t="s">
        <v>1031</v>
      </c>
      <c r="J2" s="1372" t="s">
        <v>1031</v>
      </c>
      <c r="K2" s="1372" t="s">
        <v>1031</v>
      </c>
      <c r="N2" s="660"/>
      <c r="O2" s="660"/>
      <c r="P2" s="660"/>
      <c r="Q2" s="660"/>
      <c r="R2" s="660"/>
    </row>
    <row r="3" spans="1:18">
      <c r="A3" s="1369"/>
      <c r="B3" s="661" t="s">
        <v>985</v>
      </c>
      <c r="C3" s="657"/>
      <c r="D3" s="662" t="s">
        <v>1032</v>
      </c>
      <c r="E3" s="662" t="s">
        <v>1033</v>
      </c>
      <c r="F3" s="662" t="s">
        <v>986</v>
      </c>
      <c r="G3" s="662"/>
      <c r="H3" s="662"/>
      <c r="I3" s="1371"/>
      <c r="J3" s="1372"/>
      <c r="K3" s="1372"/>
      <c r="N3" s="660"/>
      <c r="O3" s="660"/>
      <c r="P3" s="660"/>
      <c r="Q3" s="660"/>
      <c r="R3" s="660"/>
    </row>
    <row r="4" spans="1:18">
      <c r="A4" s="658">
        <v>1</v>
      </c>
      <c r="B4" s="658"/>
      <c r="C4" s="658">
        <v>2</v>
      </c>
      <c r="D4" s="658">
        <v>5</v>
      </c>
      <c r="E4" s="658">
        <v>6</v>
      </c>
      <c r="F4" s="658">
        <v>7</v>
      </c>
      <c r="G4" s="658">
        <v>8</v>
      </c>
      <c r="H4" s="658">
        <v>9</v>
      </c>
      <c r="I4" s="658" t="s">
        <v>1034</v>
      </c>
      <c r="J4" s="663" t="s">
        <v>1035</v>
      </c>
      <c r="K4" s="658" t="s">
        <v>1036</v>
      </c>
      <c r="N4" s="660"/>
      <c r="O4" s="660"/>
      <c r="P4" s="660"/>
      <c r="Q4" s="660"/>
      <c r="R4" s="660"/>
    </row>
    <row r="5" spans="1:18">
      <c r="A5" s="658">
        <v>1</v>
      </c>
      <c r="B5" s="664">
        <v>5010</v>
      </c>
      <c r="C5" s="657" t="s">
        <v>1037</v>
      </c>
      <c r="D5" s="665">
        <v>77064332.409999996</v>
      </c>
      <c r="E5" s="665">
        <v>73987893.200000003</v>
      </c>
      <c r="F5" s="665">
        <v>55160155.460000001</v>
      </c>
      <c r="G5" s="665">
        <v>73707696.510000005</v>
      </c>
      <c r="H5" s="665">
        <v>71076834.200000003</v>
      </c>
      <c r="I5" s="666">
        <f>F5/E5*100</f>
        <v>74.552947886884823</v>
      </c>
      <c r="J5" s="665">
        <f>G5/E5*100</f>
        <v>99.621293865953746</v>
      </c>
      <c r="K5" s="665">
        <f>H5/G5*100</f>
        <v>96.43068168648702</v>
      </c>
      <c r="L5" s="660"/>
      <c r="N5" s="667"/>
      <c r="O5" s="667"/>
      <c r="P5" s="667"/>
      <c r="Q5" s="667"/>
      <c r="R5" s="667"/>
    </row>
    <row r="6" spans="1:18">
      <c r="A6" s="658">
        <v>2</v>
      </c>
      <c r="B6" s="658"/>
      <c r="C6" s="657" t="s">
        <v>1038</v>
      </c>
      <c r="D6" s="665"/>
      <c r="E6" s="665"/>
      <c r="F6" s="665"/>
      <c r="G6" s="665"/>
      <c r="H6" s="665"/>
      <c r="I6" s="666"/>
      <c r="J6" s="665"/>
      <c r="K6" s="665"/>
      <c r="L6" s="660"/>
      <c r="M6" s="660"/>
      <c r="N6" s="660"/>
      <c r="O6" s="660"/>
      <c r="P6" s="660"/>
      <c r="Q6" s="660"/>
      <c r="R6" s="660"/>
    </row>
    <row r="7" spans="1:18" ht="25.5">
      <c r="A7" s="661">
        <v>2.1</v>
      </c>
      <c r="B7" s="661">
        <v>5120</v>
      </c>
      <c r="C7" s="668" t="s">
        <v>1039</v>
      </c>
      <c r="D7" s="665">
        <v>5164365.0599999996</v>
      </c>
      <c r="E7" s="665">
        <v>7250000</v>
      </c>
      <c r="F7" s="665">
        <v>3437820.65</v>
      </c>
      <c r="G7" s="665">
        <v>4259569.66</v>
      </c>
      <c r="H7" s="665">
        <v>8425000</v>
      </c>
      <c r="I7" s="666">
        <f t="shared" ref="I7:I70" si="0">F7/E7*100</f>
        <v>47.418215862068962</v>
      </c>
      <c r="J7" s="665">
        <f t="shared" ref="J7:J70" si="1">G7/E7*100</f>
        <v>58.752684965517247</v>
      </c>
      <c r="K7" s="665">
        <f t="shared" ref="K7:K70" si="2">H7/G7*100</f>
        <v>197.78993354929662</v>
      </c>
      <c r="L7" s="660"/>
      <c r="M7" s="669"/>
      <c r="N7" s="667"/>
      <c r="O7" s="667"/>
      <c r="P7" s="667"/>
      <c r="Q7" s="667"/>
      <c r="R7" s="667"/>
    </row>
    <row r="8" spans="1:18">
      <c r="A8" s="658">
        <v>2.2000000000000002</v>
      </c>
      <c r="B8" s="658">
        <v>5140</v>
      </c>
      <c r="C8" s="657" t="s">
        <v>1040</v>
      </c>
      <c r="D8" s="665">
        <v>3936945.3</v>
      </c>
      <c r="E8" s="665">
        <v>2900000</v>
      </c>
      <c r="F8" s="665">
        <v>3731157.42</v>
      </c>
      <c r="G8" s="665">
        <v>4476369.92</v>
      </c>
      <c r="H8" s="665">
        <v>3900000</v>
      </c>
      <c r="I8" s="666">
        <f t="shared" si="0"/>
        <v>128.66060068965515</v>
      </c>
      <c r="J8" s="665">
        <f t="shared" si="1"/>
        <v>154.35758344827585</v>
      </c>
      <c r="K8" s="665">
        <f t="shared" si="2"/>
        <v>87.124166896376607</v>
      </c>
      <c r="L8" s="660"/>
      <c r="M8" s="669"/>
    </row>
    <row r="9" spans="1:18" ht="25.5">
      <c r="A9" s="661">
        <v>2.2999999999999998</v>
      </c>
      <c r="B9" s="661">
        <v>5150</v>
      </c>
      <c r="C9" s="668" t="s">
        <v>1041</v>
      </c>
      <c r="D9" s="665">
        <v>1129670.1000000001</v>
      </c>
      <c r="E9" s="665">
        <v>1300000</v>
      </c>
      <c r="F9" s="665">
        <v>462583.65</v>
      </c>
      <c r="G9" s="665">
        <v>701995.57</v>
      </c>
      <c r="H9" s="665">
        <v>1433992</v>
      </c>
      <c r="I9" s="666">
        <f t="shared" si="0"/>
        <v>35.583357692307693</v>
      </c>
      <c r="J9" s="665">
        <f t="shared" si="1"/>
        <v>53.999659230769225</v>
      </c>
      <c r="K9" s="665">
        <f t="shared" si="2"/>
        <v>204.27365374969531</v>
      </c>
      <c r="L9" s="660"/>
      <c r="M9" s="669"/>
      <c r="N9" s="667"/>
      <c r="O9" s="667"/>
      <c r="P9" s="667"/>
      <c r="Q9" s="667"/>
      <c r="R9" s="667"/>
    </row>
    <row r="10" spans="1:18">
      <c r="A10" s="658">
        <v>3</v>
      </c>
      <c r="B10" s="658">
        <v>5123</v>
      </c>
      <c r="C10" s="657" t="s">
        <v>1042</v>
      </c>
      <c r="D10" s="665">
        <v>599103.26</v>
      </c>
      <c r="E10" s="665">
        <v>600000</v>
      </c>
      <c r="F10" s="665">
        <v>493365.74</v>
      </c>
      <c r="G10" s="665">
        <v>617755.98</v>
      </c>
      <c r="H10" s="665">
        <v>700000</v>
      </c>
      <c r="I10" s="666">
        <f t="shared" si="0"/>
        <v>82.227623333333327</v>
      </c>
      <c r="J10" s="665">
        <f t="shared" si="1"/>
        <v>102.95932999999999</v>
      </c>
      <c r="K10" s="665">
        <f t="shared" si="2"/>
        <v>113.31335068581612</v>
      </c>
      <c r="L10" s="660"/>
      <c r="M10" s="669"/>
      <c r="N10" s="667"/>
      <c r="O10" s="667"/>
      <c r="P10" s="667"/>
      <c r="Q10" s="667"/>
      <c r="R10" s="667"/>
    </row>
    <row r="11" spans="1:18">
      <c r="A11" s="658">
        <v>4</v>
      </c>
      <c r="B11" s="658">
        <v>5124</v>
      </c>
      <c r="C11" s="657" t="s">
        <v>1043</v>
      </c>
      <c r="D11" s="665"/>
      <c r="E11" s="665"/>
      <c r="F11" s="665"/>
      <c r="G11" s="665"/>
      <c r="H11" s="665"/>
      <c r="I11" s="666"/>
      <c r="J11" s="665"/>
      <c r="K11" s="665"/>
      <c r="L11" s="660"/>
      <c r="M11" s="669"/>
      <c r="N11" s="667"/>
      <c r="O11" s="667"/>
      <c r="P11" s="667"/>
      <c r="Q11" s="667"/>
      <c r="R11" s="667"/>
    </row>
    <row r="12" spans="1:18" ht="25.5">
      <c r="A12" s="661">
        <v>5</v>
      </c>
      <c r="B12" s="661">
        <v>5125</v>
      </c>
      <c r="C12" s="1032" t="s">
        <v>1044</v>
      </c>
      <c r="D12" s="665">
        <v>114660.07</v>
      </c>
      <c r="E12" s="665">
        <v>140000</v>
      </c>
      <c r="F12" s="665">
        <v>60757.02</v>
      </c>
      <c r="G12" s="665">
        <v>88342.55</v>
      </c>
      <c r="H12" s="665">
        <v>140000</v>
      </c>
      <c r="I12" s="666">
        <f t="shared" si="0"/>
        <v>43.397871428571428</v>
      </c>
      <c r="J12" s="665">
        <f t="shared" si="1"/>
        <v>63.101821428571427</v>
      </c>
      <c r="K12" s="665">
        <f t="shared" si="2"/>
        <v>158.47403091715145</v>
      </c>
      <c r="L12" s="660"/>
      <c r="M12" s="660"/>
    </row>
    <row r="13" spans="1:18">
      <c r="A13" s="658">
        <v>6</v>
      </c>
      <c r="B13" s="658"/>
      <c r="C13" s="657" t="s">
        <v>1045</v>
      </c>
      <c r="D13" s="665"/>
      <c r="E13" s="665"/>
      <c r="F13" s="665"/>
      <c r="G13" s="665"/>
      <c r="H13" s="665"/>
      <c r="I13" s="666"/>
      <c r="J13" s="665"/>
      <c r="K13" s="665"/>
      <c r="L13" s="660"/>
    </row>
    <row r="14" spans="1:18">
      <c r="A14" s="658">
        <v>6.1</v>
      </c>
      <c r="B14" s="658">
        <v>5130</v>
      </c>
      <c r="C14" s="657" t="s">
        <v>1046</v>
      </c>
      <c r="D14" s="665">
        <v>6284144.9299999997</v>
      </c>
      <c r="E14" s="665">
        <v>7700000</v>
      </c>
      <c r="F14" s="665">
        <v>5227117.7699999996</v>
      </c>
      <c r="G14" s="665">
        <v>6239143.7800000003</v>
      </c>
      <c r="H14" s="665">
        <v>8700000</v>
      </c>
      <c r="I14" s="666">
        <f t="shared" si="0"/>
        <v>67.884646363636364</v>
      </c>
      <c r="J14" s="665">
        <f t="shared" si="1"/>
        <v>81.027841298701304</v>
      </c>
      <c r="K14" s="665">
        <f t="shared" si="2"/>
        <v>139.44221045022945</v>
      </c>
      <c r="L14" s="660"/>
      <c r="N14" s="660"/>
    </row>
    <row r="15" spans="1:18">
      <c r="A15" s="658">
        <v>6.2</v>
      </c>
      <c r="B15" s="658">
        <v>5132</v>
      </c>
      <c r="C15" s="657" t="s">
        <v>1047</v>
      </c>
      <c r="D15" s="665"/>
      <c r="E15" s="665"/>
      <c r="F15" s="665"/>
      <c r="G15" s="665"/>
      <c r="H15" s="665">
        <v>50000</v>
      </c>
      <c r="I15" s="666"/>
      <c r="J15" s="665"/>
      <c r="K15" s="665"/>
      <c r="L15" s="660"/>
    </row>
    <row r="16" spans="1:18">
      <c r="A16" s="658">
        <v>7</v>
      </c>
      <c r="B16" s="658">
        <v>5133</v>
      </c>
      <c r="C16" s="657" t="s">
        <v>1048</v>
      </c>
      <c r="D16" s="665">
        <v>7098015.5499999998</v>
      </c>
      <c r="E16" s="665">
        <v>8990000</v>
      </c>
      <c r="F16" s="665">
        <v>7308510.0899999999</v>
      </c>
      <c r="G16" s="665">
        <v>8608510.0899999999</v>
      </c>
      <c r="H16" s="665">
        <v>9300000</v>
      </c>
      <c r="I16" s="666">
        <f t="shared" si="0"/>
        <v>81.29599655172413</v>
      </c>
      <c r="J16" s="665">
        <f t="shared" si="1"/>
        <v>95.756508231368187</v>
      </c>
      <c r="K16" s="665">
        <f t="shared" si="2"/>
        <v>108.03263169550401</v>
      </c>
      <c r="L16" s="660"/>
    </row>
    <row r="17" spans="1:15">
      <c r="A17" s="658">
        <v>8</v>
      </c>
      <c r="B17" s="658">
        <v>5200</v>
      </c>
      <c r="C17" s="657" t="s">
        <v>1049</v>
      </c>
      <c r="D17" s="665">
        <v>60228997.579999998</v>
      </c>
      <c r="E17" s="665">
        <v>69641091.480000004</v>
      </c>
      <c r="F17" s="665">
        <v>49291043.960000001</v>
      </c>
      <c r="G17" s="665">
        <v>68010063</v>
      </c>
      <c r="H17" s="665">
        <v>77294822</v>
      </c>
      <c r="I17" s="666">
        <f t="shared" si="0"/>
        <v>70.778678094319829</v>
      </c>
      <c r="J17" s="665">
        <f t="shared" si="1"/>
        <v>97.657951009472015</v>
      </c>
      <c r="K17" s="665">
        <f t="shared" si="2"/>
        <v>113.65203705222268</v>
      </c>
      <c r="N17" s="660"/>
      <c r="O17" s="660"/>
    </row>
    <row r="18" spans="1:15">
      <c r="A18" s="658">
        <v>9</v>
      </c>
      <c r="B18" s="658"/>
      <c r="C18" s="670" t="s">
        <v>1050</v>
      </c>
      <c r="D18" s="665"/>
      <c r="E18" s="665"/>
      <c r="F18" s="665"/>
      <c r="G18" s="665"/>
      <c r="I18" s="666"/>
      <c r="J18" s="665"/>
      <c r="K18" s="665"/>
      <c r="N18" s="660"/>
      <c r="O18" s="660"/>
    </row>
    <row r="19" spans="1:15" ht="25.5">
      <c r="A19" s="661">
        <v>9.1</v>
      </c>
      <c r="B19" s="661">
        <v>5210</v>
      </c>
      <c r="C19" s="668" t="s">
        <v>1051</v>
      </c>
      <c r="D19" s="665">
        <v>6022899.4199999999</v>
      </c>
      <c r="E19" s="665">
        <f>E17*10/100</f>
        <v>6964109.148000001</v>
      </c>
      <c r="F19" s="665">
        <v>4929104.4000000004</v>
      </c>
      <c r="G19" s="665">
        <v>6801006.2999999998</v>
      </c>
      <c r="H19" s="665">
        <v>7729482.2000000002</v>
      </c>
      <c r="I19" s="666">
        <f t="shared" si="0"/>
        <v>70.778678151757191</v>
      </c>
      <c r="J19" s="665">
        <f t="shared" si="1"/>
        <v>97.657951009472015</v>
      </c>
      <c r="K19" s="665">
        <f t="shared" si="2"/>
        <v>113.65203705222271</v>
      </c>
      <c r="M19" s="660"/>
      <c r="N19" s="660"/>
    </row>
    <row r="20" spans="1:15" ht="25.5">
      <c r="A20" s="661">
        <v>9.1999999999999993</v>
      </c>
      <c r="B20" s="661">
        <v>5212</v>
      </c>
      <c r="C20" s="668" t="s">
        <v>1052</v>
      </c>
      <c r="D20" s="665">
        <v>3101793.42</v>
      </c>
      <c r="E20" s="665">
        <f>E17*5.15/100</f>
        <v>3586516.2112200004</v>
      </c>
      <c r="F20" s="665">
        <v>2538488.7599999998</v>
      </c>
      <c r="G20" s="665">
        <v>3502518.24</v>
      </c>
      <c r="H20" s="665">
        <v>3980683.34</v>
      </c>
      <c r="I20" s="666">
        <f t="shared" si="0"/>
        <v>70.778677984463911</v>
      </c>
      <c r="J20" s="665">
        <f t="shared" si="1"/>
        <v>97.657950884002076</v>
      </c>
      <c r="K20" s="665">
        <f t="shared" si="2"/>
        <v>113.65203739809789</v>
      </c>
      <c r="L20" s="660"/>
    </row>
    <row r="21" spans="1:15">
      <c r="A21" s="658">
        <v>10</v>
      </c>
      <c r="B21" s="658"/>
      <c r="C21" s="657" t="s">
        <v>1053</v>
      </c>
      <c r="D21" s="665"/>
      <c r="E21" s="665"/>
      <c r="F21" s="665"/>
      <c r="G21" s="665"/>
      <c r="H21" s="665"/>
      <c r="I21" s="666"/>
      <c r="J21" s="665"/>
      <c r="K21" s="665"/>
      <c r="N21" s="660"/>
      <c r="O21" s="660"/>
    </row>
    <row r="22" spans="1:15">
      <c r="A22" s="658">
        <v>10.1</v>
      </c>
      <c r="B22" s="658">
        <v>5220</v>
      </c>
      <c r="C22" s="657" t="s">
        <v>1054</v>
      </c>
      <c r="D22" s="665"/>
      <c r="E22" s="665"/>
      <c r="F22" s="665"/>
      <c r="G22" s="665"/>
      <c r="H22" s="665"/>
      <c r="I22" s="666"/>
      <c r="J22" s="665"/>
      <c r="K22" s="665"/>
      <c r="L22" s="660"/>
    </row>
    <row r="23" spans="1:15" ht="25.5">
      <c r="A23" s="661">
        <v>10.199999999999999</v>
      </c>
      <c r="B23" s="661">
        <v>5240</v>
      </c>
      <c r="C23" s="668" t="s">
        <v>1055</v>
      </c>
      <c r="D23" s="665">
        <v>2190954.04</v>
      </c>
      <c r="E23" s="665">
        <v>3982952.39</v>
      </c>
      <c r="F23" s="665">
        <v>3287834.99</v>
      </c>
      <c r="G23" s="665">
        <v>4394729.67</v>
      </c>
      <c r="H23" s="665">
        <v>6030000</v>
      </c>
      <c r="I23" s="666">
        <f t="shared" si="0"/>
        <v>82.547684934792812</v>
      </c>
      <c r="J23" s="665">
        <f t="shared" si="1"/>
        <v>110.33849365194143</v>
      </c>
      <c r="K23" s="665">
        <f t="shared" si="2"/>
        <v>137.20980476143828</v>
      </c>
    </row>
    <row r="24" spans="1:15" ht="25.5">
      <c r="A24" s="661"/>
      <c r="B24" s="661">
        <v>5252</v>
      </c>
      <c r="C24" s="668" t="s">
        <v>1056</v>
      </c>
      <c r="D24" s="665">
        <v>1965469.52</v>
      </c>
      <c r="E24" s="665"/>
      <c r="F24" s="665">
        <v>1889598.32</v>
      </c>
      <c r="G24" s="665">
        <v>1889598.32</v>
      </c>
      <c r="H24" s="665"/>
      <c r="I24" s="666"/>
      <c r="J24" s="665"/>
      <c r="K24" s="665">
        <f t="shared" si="2"/>
        <v>0</v>
      </c>
    </row>
    <row r="25" spans="1:15">
      <c r="A25" s="658">
        <v>11</v>
      </c>
      <c r="B25" s="658">
        <v>5260</v>
      </c>
      <c r="C25" s="668" t="s">
        <v>1057</v>
      </c>
      <c r="D25" s="665">
        <v>174382.56</v>
      </c>
      <c r="E25" s="665">
        <v>240741</v>
      </c>
      <c r="F25" s="665">
        <v>200617.1</v>
      </c>
      <c r="G25" s="665">
        <v>220679</v>
      </c>
      <c r="H25" s="665">
        <v>241000</v>
      </c>
      <c r="I25" s="666">
        <f t="shared" si="0"/>
        <v>83.333167179666106</v>
      </c>
      <c r="J25" s="665">
        <f t="shared" si="1"/>
        <v>91.666562820624648</v>
      </c>
      <c r="K25" s="665">
        <f t="shared" si="2"/>
        <v>109.20839771795232</v>
      </c>
    </row>
    <row r="26" spans="1:15">
      <c r="A26" s="658">
        <v>12</v>
      </c>
      <c r="B26" s="658">
        <v>52901</v>
      </c>
      <c r="C26" s="657" t="s">
        <v>1058</v>
      </c>
      <c r="D26" s="665">
        <v>380526.51</v>
      </c>
      <c r="E26" s="665">
        <v>100000</v>
      </c>
      <c r="F26" s="665">
        <v>20865.68</v>
      </c>
      <c r="G26" s="665">
        <v>59117.02</v>
      </c>
      <c r="H26" s="665">
        <v>100000</v>
      </c>
      <c r="I26" s="666">
        <f t="shared" si="0"/>
        <v>20.865680000000001</v>
      </c>
      <c r="J26" s="665">
        <f t="shared" si="1"/>
        <v>59.117019999999997</v>
      </c>
      <c r="K26" s="665">
        <f t="shared" si="2"/>
        <v>169.1560230877673</v>
      </c>
    </row>
    <row r="27" spans="1:15">
      <c r="A27" s="658">
        <v>13</v>
      </c>
      <c r="B27" s="658">
        <v>52903</v>
      </c>
      <c r="C27" s="657" t="s">
        <v>1059</v>
      </c>
      <c r="D27" s="665">
        <v>0</v>
      </c>
      <c r="E27" s="665">
        <v>657000</v>
      </c>
      <c r="F27" s="665">
        <v>305692.11</v>
      </c>
      <c r="G27" s="665">
        <v>623938.34</v>
      </c>
      <c r="H27" s="665">
        <v>460000</v>
      </c>
      <c r="I27" s="666"/>
      <c r="J27" s="665"/>
      <c r="K27" s="665">
        <f t="shared" si="2"/>
        <v>73.725233810764053</v>
      </c>
    </row>
    <row r="28" spans="1:15">
      <c r="A28" s="658">
        <v>14</v>
      </c>
      <c r="B28" s="671">
        <v>52905</v>
      </c>
      <c r="C28" s="657" t="s">
        <v>1060</v>
      </c>
      <c r="D28" s="665">
        <v>266688</v>
      </c>
      <c r="E28" s="665">
        <v>533000</v>
      </c>
      <c r="F28" s="665">
        <v>522217</v>
      </c>
      <c r="G28" s="665">
        <v>522217</v>
      </c>
      <c r="H28" s="665">
        <v>530000</v>
      </c>
      <c r="I28" s="666">
        <f t="shared" si="0"/>
        <v>97.976923076923072</v>
      </c>
      <c r="J28" s="665">
        <f t="shared" si="1"/>
        <v>97.976923076923072</v>
      </c>
      <c r="K28" s="665">
        <f t="shared" si="2"/>
        <v>101.49037660589373</v>
      </c>
      <c r="M28" s="660"/>
    </row>
    <row r="29" spans="1:15">
      <c r="A29" s="658">
        <v>15</v>
      </c>
      <c r="B29" s="658">
        <v>52910</v>
      </c>
      <c r="C29" s="657" t="s">
        <v>1061</v>
      </c>
      <c r="D29" s="665">
        <v>1854842</v>
      </c>
      <c r="E29" s="665">
        <v>2000000</v>
      </c>
      <c r="F29" s="665">
        <v>1191057</v>
      </c>
      <c r="G29" s="665">
        <v>1476057</v>
      </c>
      <c r="H29" s="665">
        <v>2000000</v>
      </c>
      <c r="I29" s="666">
        <f t="shared" si="0"/>
        <v>59.552849999999999</v>
      </c>
      <c r="J29" s="665">
        <f t="shared" si="1"/>
        <v>73.802849999999992</v>
      </c>
      <c r="K29" s="665">
        <f t="shared" si="2"/>
        <v>135.49612243971606</v>
      </c>
    </row>
    <row r="30" spans="1:15">
      <c r="A30" s="658">
        <v>16</v>
      </c>
      <c r="B30" s="658">
        <v>52911</v>
      </c>
      <c r="C30" s="657" t="s">
        <v>1062</v>
      </c>
      <c r="D30" s="665">
        <v>53062</v>
      </c>
      <c r="E30" s="665">
        <v>60000</v>
      </c>
      <c r="F30" s="665">
        <v>33342</v>
      </c>
      <c r="G30" s="665">
        <v>45342</v>
      </c>
      <c r="H30" s="665">
        <v>60000</v>
      </c>
      <c r="I30" s="666">
        <f t="shared" si="0"/>
        <v>55.57</v>
      </c>
      <c r="J30" s="665">
        <f t="shared" si="1"/>
        <v>75.570000000000007</v>
      </c>
      <c r="K30" s="665">
        <f t="shared" si="2"/>
        <v>132.32764324467382</v>
      </c>
    </row>
    <row r="31" spans="1:15" ht="25.5">
      <c r="A31" s="661">
        <v>17</v>
      </c>
      <c r="B31" s="661">
        <v>5294</v>
      </c>
      <c r="C31" s="668" t="s">
        <v>1063</v>
      </c>
      <c r="D31" s="665"/>
      <c r="E31" s="665"/>
      <c r="F31" s="665"/>
      <c r="G31" s="665"/>
      <c r="H31" s="665"/>
      <c r="I31" s="666"/>
      <c r="J31" s="665"/>
      <c r="K31" s="665"/>
    </row>
    <row r="32" spans="1:15">
      <c r="A32" s="658"/>
      <c r="B32" s="658">
        <v>5298</v>
      </c>
      <c r="C32" s="657" t="s">
        <v>1064</v>
      </c>
      <c r="D32" s="665">
        <v>4700</v>
      </c>
      <c r="E32" s="665"/>
      <c r="F32" s="665"/>
      <c r="G32" s="665"/>
      <c r="H32" s="665"/>
      <c r="I32" s="666"/>
      <c r="J32" s="665"/>
      <c r="K32" s="665"/>
    </row>
    <row r="33" spans="1:12">
      <c r="A33" s="658">
        <v>18</v>
      </c>
      <c r="B33" s="658">
        <v>52920</v>
      </c>
      <c r="C33" s="657" t="s">
        <v>1065</v>
      </c>
      <c r="D33" s="665">
        <v>60101</v>
      </c>
      <c r="E33" s="665">
        <v>88000</v>
      </c>
      <c r="F33" s="665"/>
      <c r="G33" s="665">
        <v>88000</v>
      </c>
      <c r="H33" s="665">
        <v>120000</v>
      </c>
      <c r="I33" s="666">
        <f t="shared" si="0"/>
        <v>0</v>
      </c>
      <c r="J33" s="665">
        <f t="shared" si="1"/>
        <v>100</v>
      </c>
      <c r="K33" s="665">
        <f t="shared" si="2"/>
        <v>136.36363636363635</v>
      </c>
    </row>
    <row r="34" spans="1:12" ht="25.5">
      <c r="A34" s="661">
        <v>19</v>
      </c>
      <c r="B34" s="661">
        <v>5300</v>
      </c>
      <c r="C34" s="668" t="s">
        <v>1066</v>
      </c>
      <c r="D34" s="665">
        <v>456980</v>
      </c>
      <c r="E34" s="665">
        <v>500000</v>
      </c>
      <c r="F34" s="665">
        <v>88000</v>
      </c>
      <c r="G34" s="665">
        <v>288800</v>
      </c>
      <c r="H34" s="665">
        <v>500000</v>
      </c>
      <c r="I34" s="666">
        <f t="shared" si="0"/>
        <v>17.599999999999998</v>
      </c>
      <c r="J34" s="665">
        <f t="shared" si="1"/>
        <v>57.76</v>
      </c>
      <c r="K34" s="665">
        <f t="shared" si="2"/>
        <v>173.13019390581715</v>
      </c>
    </row>
    <row r="35" spans="1:12">
      <c r="A35" s="658">
        <v>20</v>
      </c>
      <c r="B35" s="658"/>
      <c r="C35" s="657" t="s">
        <v>1067</v>
      </c>
      <c r="D35" s="665"/>
      <c r="E35" s="665"/>
      <c r="F35" s="665"/>
      <c r="G35" s="665"/>
      <c r="H35" s="665"/>
      <c r="I35" s="666"/>
      <c r="J35" s="665"/>
      <c r="K35" s="665"/>
    </row>
    <row r="36" spans="1:12">
      <c r="A36" s="658">
        <v>20.100000000000001</v>
      </c>
      <c r="B36" s="658">
        <v>5310</v>
      </c>
      <c r="C36" s="657" t="s">
        <v>1068</v>
      </c>
      <c r="D36" s="665">
        <v>101314</v>
      </c>
      <c r="E36" s="665">
        <v>120000</v>
      </c>
      <c r="F36" s="665">
        <v>85407</v>
      </c>
      <c r="G36" s="665">
        <v>113407</v>
      </c>
      <c r="H36" s="665">
        <v>120000</v>
      </c>
      <c r="I36" s="666">
        <f t="shared" si="0"/>
        <v>71.172499999999999</v>
      </c>
      <c r="J36" s="665">
        <f t="shared" si="1"/>
        <v>94.505833333333328</v>
      </c>
      <c r="K36" s="665">
        <f t="shared" si="2"/>
        <v>105.81357411799976</v>
      </c>
    </row>
    <row r="37" spans="1:12">
      <c r="A37" s="658">
        <v>20.2</v>
      </c>
      <c r="B37" s="658">
        <v>5311</v>
      </c>
      <c r="C37" s="657" t="s">
        <v>1069</v>
      </c>
      <c r="D37" s="665">
        <v>96215</v>
      </c>
      <c r="E37" s="665">
        <v>30000</v>
      </c>
      <c r="F37" s="665"/>
      <c r="G37" s="665"/>
      <c r="H37" s="665">
        <v>30000</v>
      </c>
      <c r="I37" s="666">
        <f t="shared" si="0"/>
        <v>0</v>
      </c>
      <c r="J37" s="665">
        <f t="shared" si="1"/>
        <v>0</v>
      </c>
      <c r="K37" s="665"/>
    </row>
    <row r="38" spans="1:12">
      <c r="A38" s="658"/>
      <c r="B38" s="658">
        <v>5313</v>
      </c>
      <c r="C38" s="657" t="s">
        <v>1070</v>
      </c>
      <c r="D38" s="665">
        <v>17591.77</v>
      </c>
      <c r="E38" s="665">
        <v>20000</v>
      </c>
      <c r="F38" s="665">
        <v>17166.7</v>
      </c>
      <c r="G38" s="665">
        <v>20600.04</v>
      </c>
      <c r="H38" s="665">
        <v>24000</v>
      </c>
      <c r="I38" s="666">
        <f t="shared" si="0"/>
        <v>85.833500000000001</v>
      </c>
      <c r="J38" s="665">
        <f t="shared" si="1"/>
        <v>103.00020000000001</v>
      </c>
      <c r="K38" s="665">
        <f t="shared" si="2"/>
        <v>116.50462814635311</v>
      </c>
    </row>
    <row r="39" spans="1:12">
      <c r="A39" s="658">
        <v>20.3</v>
      </c>
      <c r="B39" s="658">
        <v>5396</v>
      </c>
      <c r="C39" s="657" t="s">
        <v>1071</v>
      </c>
      <c r="D39" s="665">
        <v>487287.71</v>
      </c>
      <c r="E39" s="665">
        <v>492000</v>
      </c>
      <c r="F39" s="665">
        <v>407477.92</v>
      </c>
      <c r="G39" s="665">
        <v>501611.26</v>
      </c>
      <c r="H39" s="665">
        <v>560000</v>
      </c>
      <c r="I39" s="666">
        <f t="shared" si="0"/>
        <v>82.82071544715447</v>
      </c>
      <c r="J39" s="665">
        <f t="shared" si="1"/>
        <v>101.9535081300813</v>
      </c>
      <c r="K39" s="665">
        <f t="shared" si="2"/>
        <v>111.64023710313043</v>
      </c>
    </row>
    <row r="40" spans="1:12" ht="25.5">
      <c r="A40" s="661">
        <v>21</v>
      </c>
      <c r="B40" s="661">
        <v>5320</v>
      </c>
      <c r="C40" s="668" t="s">
        <v>1072</v>
      </c>
      <c r="D40" s="665">
        <v>3785685.1</v>
      </c>
      <c r="E40" s="665">
        <v>5200000</v>
      </c>
      <c r="F40" s="665">
        <v>3743805.34</v>
      </c>
      <c r="G40" s="665">
        <v>4665805.34</v>
      </c>
      <c r="H40" s="665">
        <v>5020000</v>
      </c>
      <c r="I40" s="666">
        <f t="shared" si="0"/>
        <v>71.996256538461537</v>
      </c>
      <c r="J40" s="665">
        <f t="shared" si="1"/>
        <v>89.727025769230764</v>
      </c>
      <c r="K40" s="665">
        <f t="shared" si="2"/>
        <v>107.59128669521391</v>
      </c>
    </row>
    <row r="41" spans="1:12">
      <c r="A41" s="658">
        <v>22</v>
      </c>
      <c r="B41" s="658">
        <v>533</v>
      </c>
      <c r="C41" s="657" t="s">
        <v>1073</v>
      </c>
      <c r="D41" s="665"/>
      <c r="E41" s="665"/>
      <c r="F41" s="665"/>
      <c r="G41" s="665"/>
      <c r="H41" s="665"/>
      <c r="I41" s="666"/>
      <c r="J41" s="665"/>
      <c r="K41" s="665"/>
    </row>
    <row r="42" spans="1:12">
      <c r="A42" s="658">
        <v>22.1</v>
      </c>
      <c r="B42" s="658">
        <v>5330</v>
      </c>
      <c r="C42" s="657" t="s">
        <v>1074</v>
      </c>
      <c r="D42" s="665">
        <v>165932.39000000001</v>
      </c>
      <c r="E42" s="665">
        <v>220000</v>
      </c>
      <c r="F42" s="665">
        <v>87161.600000000006</v>
      </c>
      <c r="G42" s="665">
        <v>95161.600000000006</v>
      </c>
      <c r="H42" s="665">
        <v>220000</v>
      </c>
      <c r="I42" s="666">
        <f t="shared" si="0"/>
        <v>39.618909090909092</v>
      </c>
      <c r="J42" s="665">
        <f t="shared" si="1"/>
        <v>43.255272727272732</v>
      </c>
      <c r="K42" s="665">
        <f t="shared" si="2"/>
        <v>231.18568834487857</v>
      </c>
      <c r="L42" s="672"/>
    </row>
    <row r="43" spans="1:12">
      <c r="A43" s="658">
        <v>22.2</v>
      </c>
      <c r="B43" s="658">
        <v>5333</v>
      </c>
      <c r="C43" s="657" t="s">
        <v>1075</v>
      </c>
      <c r="D43" s="665"/>
      <c r="E43" s="665"/>
      <c r="F43" s="665"/>
      <c r="G43" s="665"/>
      <c r="H43" s="665"/>
      <c r="I43" s="666"/>
      <c r="J43" s="665"/>
      <c r="K43" s="665"/>
      <c r="L43" s="672"/>
    </row>
    <row r="44" spans="1:12">
      <c r="A44" s="658">
        <v>22.3</v>
      </c>
      <c r="B44" s="658">
        <v>5339</v>
      </c>
      <c r="C44" s="657" t="s">
        <v>1076</v>
      </c>
      <c r="D44" s="665">
        <v>256408.13</v>
      </c>
      <c r="E44" s="665">
        <v>260000</v>
      </c>
      <c r="F44" s="665">
        <v>194593.44</v>
      </c>
      <c r="G44" s="665">
        <v>237836.44</v>
      </c>
      <c r="H44" s="665">
        <v>260000</v>
      </c>
      <c r="I44" s="666">
        <f t="shared" si="0"/>
        <v>74.843630769230771</v>
      </c>
      <c r="J44" s="665">
        <f t="shared" si="1"/>
        <v>91.475553846153844</v>
      </c>
      <c r="K44" s="665">
        <f t="shared" si="2"/>
        <v>109.31882431472656</v>
      </c>
      <c r="L44" s="672"/>
    </row>
    <row r="45" spans="1:12">
      <c r="A45" s="658">
        <v>23</v>
      </c>
      <c r="B45" s="658"/>
      <c r="C45" s="657" t="s">
        <v>1077</v>
      </c>
      <c r="D45" s="665"/>
      <c r="E45" s="665"/>
      <c r="F45" s="665"/>
      <c r="G45" s="665"/>
      <c r="H45" s="665"/>
      <c r="I45" s="666"/>
      <c r="J45" s="665"/>
      <c r="K45" s="665"/>
    </row>
    <row r="46" spans="1:12">
      <c r="A46" s="658">
        <v>23.1</v>
      </c>
      <c r="B46" s="658">
        <v>5354</v>
      </c>
      <c r="C46" s="657" t="s">
        <v>1078</v>
      </c>
      <c r="D46" s="665">
        <v>27058.2</v>
      </c>
      <c r="E46" s="665">
        <v>50000</v>
      </c>
      <c r="F46" s="665">
        <v>24000</v>
      </c>
      <c r="G46" s="665">
        <v>50000</v>
      </c>
      <c r="H46" s="665">
        <v>50000</v>
      </c>
      <c r="I46" s="666">
        <f t="shared" si="0"/>
        <v>48</v>
      </c>
      <c r="J46" s="665">
        <f t="shared" si="1"/>
        <v>100</v>
      </c>
      <c r="K46" s="665">
        <f t="shared" si="2"/>
        <v>100</v>
      </c>
    </row>
    <row r="47" spans="1:12">
      <c r="A47" s="658"/>
      <c r="B47" s="658">
        <v>5351</v>
      </c>
      <c r="C47" s="657" t="s">
        <v>1079</v>
      </c>
      <c r="D47" s="665">
        <v>17425</v>
      </c>
      <c r="E47" s="665">
        <v>20000</v>
      </c>
      <c r="F47" s="665">
        <v>9292.5</v>
      </c>
      <c r="G47" s="665">
        <v>9292.5</v>
      </c>
      <c r="H47" s="665">
        <v>20000</v>
      </c>
      <c r="I47" s="666">
        <f t="shared" si="0"/>
        <v>46.462499999999999</v>
      </c>
      <c r="J47" s="665">
        <f t="shared" si="1"/>
        <v>46.462499999999999</v>
      </c>
      <c r="K47" s="665">
        <f t="shared" si="2"/>
        <v>215.22733387140164</v>
      </c>
    </row>
    <row r="48" spans="1:12" ht="25.5">
      <c r="A48" s="661">
        <v>23.2</v>
      </c>
      <c r="B48" s="661">
        <v>5359</v>
      </c>
      <c r="C48" s="668" t="s">
        <v>1080</v>
      </c>
      <c r="D48" s="665"/>
      <c r="E48" s="665"/>
      <c r="F48" s="665"/>
      <c r="G48" s="665"/>
      <c r="H48" s="665"/>
      <c r="I48" s="666"/>
      <c r="J48" s="665"/>
      <c r="K48" s="665"/>
    </row>
    <row r="49" spans="1:16">
      <c r="A49" s="658">
        <v>24</v>
      </c>
      <c r="B49" s="658">
        <v>5390</v>
      </c>
      <c r="C49" s="668" t="s">
        <v>1081</v>
      </c>
      <c r="D49" s="665">
        <v>194316.01</v>
      </c>
      <c r="E49" s="665">
        <v>200000</v>
      </c>
      <c r="F49" s="665">
        <v>150590.67000000001</v>
      </c>
      <c r="G49" s="665">
        <v>170590.67</v>
      </c>
      <c r="H49" s="665">
        <v>230000</v>
      </c>
      <c r="I49" s="666">
        <f t="shared" si="0"/>
        <v>75.295335000000009</v>
      </c>
      <c r="J49" s="665">
        <f t="shared" si="1"/>
        <v>85.295335000000009</v>
      </c>
      <c r="K49" s="665">
        <f t="shared" si="2"/>
        <v>134.82566191925972</v>
      </c>
    </row>
    <row r="50" spans="1:16">
      <c r="A50" s="658">
        <v>25</v>
      </c>
      <c r="B50" s="658">
        <v>5391</v>
      </c>
      <c r="C50" s="657" t="s">
        <v>1082</v>
      </c>
      <c r="D50" s="665">
        <v>264600</v>
      </c>
      <c r="E50" s="665">
        <v>240000</v>
      </c>
      <c r="F50" s="665">
        <v>530010</v>
      </c>
      <c r="G50" s="665">
        <v>560010</v>
      </c>
      <c r="H50" s="665">
        <v>570000</v>
      </c>
      <c r="I50" s="666">
        <f t="shared" si="0"/>
        <v>220.83750000000003</v>
      </c>
      <c r="J50" s="665">
        <f t="shared" si="1"/>
        <v>233.33750000000003</v>
      </c>
      <c r="K50" s="665">
        <f t="shared" si="2"/>
        <v>101.78389671613006</v>
      </c>
    </row>
    <row r="51" spans="1:16">
      <c r="A51" s="658"/>
      <c r="B51" s="658">
        <v>5392</v>
      </c>
      <c r="C51" s="657" t="s">
        <v>1083</v>
      </c>
      <c r="D51" s="665">
        <v>0</v>
      </c>
      <c r="E51" s="665"/>
      <c r="F51" s="665"/>
      <c r="G51" s="665"/>
      <c r="H51" s="665"/>
      <c r="I51" s="666"/>
      <c r="J51" s="665"/>
      <c r="K51" s="665"/>
    </row>
    <row r="52" spans="1:16">
      <c r="A52" s="658">
        <v>26</v>
      </c>
      <c r="B52" s="658">
        <v>5394</v>
      </c>
      <c r="C52" s="657" t="s">
        <v>1084</v>
      </c>
      <c r="D52" s="665">
        <v>14960</v>
      </c>
      <c r="E52" s="665">
        <v>12000</v>
      </c>
      <c r="F52" s="665">
        <v>6970</v>
      </c>
      <c r="G52" s="665">
        <v>10970</v>
      </c>
      <c r="H52" s="665">
        <v>15000</v>
      </c>
      <c r="I52" s="666">
        <f t="shared" si="0"/>
        <v>58.083333333333329</v>
      </c>
      <c r="J52" s="665">
        <f t="shared" si="1"/>
        <v>91.416666666666671</v>
      </c>
      <c r="K52" s="665">
        <f t="shared" si="2"/>
        <v>136.73655423883318</v>
      </c>
    </row>
    <row r="53" spans="1:16">
      <c r="A53" s="658">
        <v>27</v>
      </c>
      <c r="B53" s="658">
        <v>5397</v>
      </c>
      <c r="C53" s="657" t="s">
        <v>1085</v>
      </c>
      <c r="D53" s="665">
        <v>2673322</v>
      </c>
      <c r="E53" s="665">
        <v>3150000</v>
      </c>
      <c r="F53" s="665">
        <v>2654159</v>
      </c>
      <c r="G53" s="665">
        <v>3112529</v>
      </c>
      <c r="H53" s="665">
        <v>3150000</v>
      </c>
      <c r="I53" s="666">
        <f t="shared" si="0"/>
        <v>84.259015873015869</v>
      </c>
      <c r="J53" s="665">
        <f t="shared" si="1"/>
        <v>98.810444444444443</v>
      </c>
      <c r="K53" s="665">
        <f t="shared" si="2"/>
        <v>101.20387633336108</v>
      </c>
    </row>
    <row r="54" spans="1:16" ht="25.5">
      <c r="A54" s="661">
        <v>28</v>
      </c>
      <c r="B54" s="661">
        <v>5399</v>
      </c>
      <c r="C54" s="668" t="s">
        <v>1086</v>
      </c>
      <c r="D54" s="665">
        <v>495220</v>
      </c>
      <c r="E54" s="665">
        <v>250000</v>
      </c>
      <c r="F54" s="665">
        <v>199000</v>
      </c>
      <c r="G54" s="665">
        <v>250000</v>
      </c>
      <c r="H54" s="665">
        <v>350000</v>
      </c>
      <c r="I54" s="666">
        <f t="shared" si="0"/>
        <v>79.600000000000009</v>
      </c>
      <c r="J54" s="665">
        <f t="shared" si="1"/>
        <v>100</v>
      </c>
      <c r="K54" s="665">
        <f t="shared" si="2"/>
        <v>140</v>
      </c>
    </row>
    <row r="55" spans="1:16">
      <c r="A55" s="658">
        <v>29</v>
      </c>
      <c r="B55" s="658">
        <v>5400</v>
      </c>
      <c r="C55" s="657" t="s">
        <v>1087</v>
      </c>
      <c r="D55" s="665">
        <v>6289115.4800000004</v>
      </c>
      <c r="E55" s="665">
        <v>6800000</v>
      </c>
      <c r="F55" s="665"/>
      <c r="G55" s="665">
        <v>6400000</v>
      </c>
      <c r="H55" s="665">
        <v>7100000</v>
      </c>
      <c r="I55" s="666">
        <f t="shared" si="0"/>
        <v>0</v>
      </c>
      <c r="J55" s="665">
        <f t="shared" si="1"/>
        <v>94.117647058823522</v>
      </c>
      <c r="K55" s="665">
        <f t="shared" si="2"/>
        <v>110.9375</v>
      </c>
    </row>
    <row r="56" spans="1:16">
      <c r="A56" s="658">
        <v>30</v>
      </c>
      <c r="B56" s="658">
        <v>5450</v>
      </c>
      <c r="C56" s="657" t="s">
        <v>1088</v>
      </c>
      <c r="D56" s="665">
        <v>2272982.38</v>
      </c>
      <c r="E56" s="665">
        <v>2100000</v>
      </c>
      <c r="F56" s="673"/>
      <c r="G56" s="665">
        <v>2100000</v>
      </c>
      <c r="H56" s="665">
        <v>2000000</v>
      </c>
      <c r="I56" s="666"/>
      <c r="J56" s="665">
        <f t="shared" si="1"/>
        <v>100</v>
      </c>
      <c r="K56" s="665">
        <f t="shared" si="2"/>
        <v>95.238095238095227</v>
      </c>
    </row>
    <row r="57" spans="1:16" ht="25.5">
      <c r="A57" s="661">
        <v>31</v>
      </c>
      <c r="B57" s="661">
        <v>5500</v>
      </c>
      <c r="C57" s="668" t="s">
        <v>1089</v>
      </c>
      <c r="D57" s="665">
        <v>190000</v>
      </c>
      <c r="E57" s="665">
        <v>190000</v>
      </c>
      <c r="F57" s="665">
        <v>240000</v>
      </c>
      <c r="G57" s="665">
        <v>240000</v>
      </c>
      <c r="H57" s="665">
        <v>270000</v>
      </c>
      <c r="I57" s="666">
        <f t="shared" si="0"/>
        <v>126.31578947368421</v>
      </c>
      <c r="J57" s="665">
        <f t="shared" si="1"/>
        <v>126.31578947368421</v>
      </c>
      <c r="K57" s="665">
        <f t="shared" si="2"/>
        <v>112.5</v>
      </c>
      <c r="N57" s="674"/>
      <c r="O57" s="674"/>
      <c r="P57" s="674"/>
    </row>
    <row r="58" spans="1:16">
      <c r="A58" s="658">
        <v>32</v>
      </c>
      <c r="B58" s="658">
        <v>5501</v>
      </c>
      <c r="C58" s="657" t="s">
        <v>1090</v>
      </c>
      <c r="D58" s="665">
        <v>742500</v>
      </c>
      <c r="E58" s="665">
        <v>720000</v>
      </c>
      <c r="F58" s="665">
        <v>600000</v>
      </c>
      <c r="G58" s="665">
        <v>720000</v>
      </c>
      <c r="H58" s="665">
        <v>720000</v>
      </c>
      <c r="I58" s="666">
        <f t="shared" si="0"/>
        <v>83.333333333333343</v>
      </c>
      <c r="J58" s="665">
        <f t="shared" si="1"/>
        <v>100</v>
      </c>
      <c r="K58" s="665">
        <f t="shared" si="2"/>
        <v>100</v>
      </c>
    </row>
    <row r="59" spans="1:16" ht="25.5">
      <c r="A59" s="661">
        <v>33</v>
      </c>
      <c r="B59" s="661">
        <v>5502</v>
      </c>
      <c r="C59" s="668" t="s">
        <v>1091</v>
      </c>
      <c r="D59" s="665">
        <v>60000</v>
      </c>
      <c r="E59" s="665">
        <v>60000</v>
      </c>
      <c r="F59" s="665">
        <v>50000</v>
      </c>
      <c r="G59" s="665">
        <v>60000</v>
      </c>
      <c r="H59" s="665">
        <v>60000</v>
      </c>
      <c r="I59" s="666">
        <f t="shared" si="0"/>
        <v>83.333333333333343</v>
      </c>
      <c r="J59" s="665">
        <f t="shared" si="1"/>
        <v>100</v>
      </c>
      <c r="K59" s="665">
        <f t="shared" si="2"/>
        <v>100</v>
      </c>
    </row>
    <row r="60" spans="1:16">
      <c r="A60" s="658">
        <v>34</v>
      </c>
      <c r="B60" s="658">
        <v>5503</v>
      </c>
      <c r="C60" s="657" t="s">
        <v>1092</v>
      </c>
      <c r="D60" s="665">
        <v>57909.98</v>
      </c>
      <c r="E60" s="665">
        <v>100000</v>
      </c>
      <c r="F60" s="665">
        <v>23023.33</v>
      </c>
      <c r="G60" s="665">
        <v>38023.33</v>
      </c>
      <c r="H60" s="665">
        <v>100000</v>
      </c>
      <c r="I60" s="666">
        <f t="shared" si="0"/>
        <v>23.023330000000001</v>
      </c>
      <c r="J60" s="665">
        <f t="shared" si="1"/>
        <v>38.023330000000001</v>
      </c>
      <c r="K60" s="665">
        <f t="shared" si="2"/>
        <v>262.9964287714937</v>
      </c>
      <c r="O60" s="660"/>
    </row>
    <row r="61" spans="1:16" ht="25.5">
      <c r="A61" s="661">
        <v>35</v>
      </c>
      <c r="B61" s="661">
        <v>5504</v>
      </c>
      <c r="C61" s="668" t="s">
        <v>1093</v>
      </c>
      <c r="D61" s="665">
        <v>68550</v>
      </c>
      <c r="E61" s="665">
        <v>80000</v>
      </c>
      <c r="F61" s="665">
        <v>0</v>
      </c>
      <c r="G61" s="665"/>
      <c r="H61" s="665">
        <v>100000</v>
      </c>
      <c r="I61" s="666">
        <f t="shared" si="0"/>
        <v>0</v>
      </c>
      <c r="J61" s="665">
        <f t="shared" si="1"/>
        <v>0</v>
      </c>
      <c r="K61" s="665"/>
    </row>
    <row r="62" spans="1:16" ht="25.5">
      <c r="A62" s="661">
        <v>36</v>
      </c>
      <c r="B62" s="661">
        <v>5505</v>
      </c>
      <c r="C62" s="668" t="s">
        <v>1094</v>
      </c>
      <c r="D62" s="665">
        <v>44500</v>
      </c>
      <c r="E62" s="665">
        <v>60000</v>
      </c>
      <c r="F62" s="665">
        <v>0</v>
      </c>
      <c r="G62" s="665"/>
      <c r="H62" s="665">
        <v>60000</v>
      </c>
      <c r="I62" s="666">
        <f t="shared" si="0"/>
        <v>0</v>
      </c>
      <c r="J62" s="665">
        <f t="shared" si="1"/>
        <v>0</v>
      </c>
      <c r="K62" s="665"/>
    </row>
    <row r="63" spans="1:16">
      <c r="A63" s="658">
        <v>37</v>
      </c>
      <c r="B63" s="658">
        <v>5506</v>
      </c>
      <c r="C63" s="657" t="s">
        <v>1095</v>
      </c>
      <c r="D63" s="665">
        <v>450921.6</v>
      </c>
      <c r="E63" s="665">
        <v>460000</v>
      </c>
      <c r="F63" s="665">
        <v>379726.71</v>
      </c>
      <c r="G63" s="665">
        <v>455726.71</v>
      </c>
      <c r="H63" s="665">
        <v>500000</v>
      </c>
      <c r="I63" s="666">
        <f t="shared" si="0"/>
        <v>82.549284782608694</v>
      </c>
      <c r="J63" s="665">
        <f t="shared" si="1"/>
        <v>99.07102391304349</v>
      </c>
      <c r="K63" s="665">
        <f t="shared" si="2"/>
        <v>109.71487714643717</v>
      </c>
    </row>
    <row r="64" spans="1:16">
      <c r="A64" s="658">
        <v>38</v>
      </c>
      <c r="B64" s="658">
        <v>5509</v>
      </c>
      <c r="C64" s="668" t="s">
        <v>1096</v>
      </c>
      <c r="D64" s="665">
        <v>1281731.52</v>
      </c>
      <c r="E64" s="665">
        <v>2226080</v>
      </c>
      <c r="F64" s="665">
        <v>1125838.25</v>
      </c>
      <c r="G64" s="665">
        <v>1370838.25</v>
      </c>
      <c r="H64" s="665">
        <v>2542000</v>
      </c>
      <c r="I64" s="666">
        <f t="shared" si="0"/>
        <v>50.57492318335369</v>
      </c>
      <c r="J64" s="665">
        <f t="shared" si="1"/>
        <v>61.580816951771723</v>
      </c>
      <c r="K64" s="665">
        <f t="shared" si="2"/>
        <v>185.4339853735479</v>
      </c>
      <c r="N64" s="660"/>
    </row>
    <row r="65" spans="1:16">
      <c r="A65" s="658">
        <v>39</v>
      </c>
      <c r="B65" s="658">
        <v>5510</v>
      </c>
      <c r="C65" s="657" t="s">
        <v>1097</v>
      </c>
      <c r="D65" s="665">
        <v>326445.28999999998</v>
      </c>
      <c r="E65" s="665">
        <v>300000</v>
      </c>
      <c r="F65" s="665">
        <v>240525.51</v>
      </c>
      <c r="G65" s="665">
        <v>358758.99</v>
      </c>
      <c r="H65" s="665">
        <v>300000</v>
      </c>
      <c r="I65" s="666">
        <f t="shared" si="0"/>
        <v>80.175170000000008</v>
      </c>
      <c r="J65" s="665">
        <f t="shared" si="1"/>
        <v>119.58633</v>
      </c>
      <c r="K65" s="665">
        <f t="shared" si="2"/>
        <v>83.621597886648075</v>
      </c>
      <c r="M65" s="675"/>
    </row>
    <row r="66" spans="1:16">
      <c r="A66" s="658"/>
      <c r="B66" s="658">
        <v>5511</v>
      </c>
      <c r="C66" s="657" t="s">
        <v>1098</v>
      </c>
      <c r="D66" s="665">
        <v>140000</v>
      </c>
      <c r="E66" s="673">
        <v>0</v>
      </c>
      <c r="F66" s="665"/>
      <c r="G66" s="665"/>
      <c r="H66" s="673"/>
      <c r="I66" s="666"/>
      <c r="J66" s="665"/>
      <c r="K66" s="665"/>
    </row>
    <row r="67" spans="1:16">
      <c r="A67" s="658">
        <v>40</v>
      </c>
      <c r="B67" s="658"/>
      <c r="C67" s="657" t="s">
        <v>1099</v>
      </c>
      <c r="D67" s="665"/>
      <c r="E67" s="665"/>
      <c r="F67" s="665"/>
      <c r="G67" s="665"/>
      <c r="H67" s="665"/>
      <c r="I67" s="666"/>
      <c r="J67" s="665"/>
      <c r="K67" s="665"/>
    </row>
    <row r="68" spans="1:16" ht="25.5">
      <c r="A68" s="661">
        <v>40.1</v>
      </c>
      <c r="B68" s="661">
        <v>5520</v>
      </c>
      <c r="C68" s="668" t="s">
        <v>1100</v>
      </c>
      <c r="D68" s="665">
        <v>287382.64</v>
      </c>
      <c r="E68" s="665">
        <v>350000</v>
      </c>
      <c r="F68" s="665">
        <v>284474.76</v>
      </c>
      <c r="G68" s="665">
        <v>284474.76</v>
      </c>
      <c r="H68" s="665">
        <v>350000</v>
      </c>
      <c r="I68" s="666">
        <f t="shared" si="0"/>
        <v>81.278502857142868</v>
      </c>
      <c r="J68" s="665">
        <f t="shared" si="1"/>
        <v>81.278502857142868</v>
      </c>
      <c r="K68" s="665">
        <f t="shared" si="2"/>
        <v>123.03376229230318</v>
      </c>
    </row>
    <row r="69" spans="1:16">
      <c r="A69" s="658">
        <v>40.200000000000003</v>
      </c>
      <c r="B69" s="658">
        <v>5523</v>
      </c>
      <c r="C69" s="668" t="s">
        <v>1101</v>
      </c>
      <c r="D69" s="665">
        <v>9639</v>
      </c>
      <c r="E69" s="665">
        <v>10000</v>
      </c>
      <c r="F69" s="665">
        <v>9463.0499999999993</v>
      </c>
      <c r="G69" s="665">
        <v>9463.0499999999993</v>
      </c>
      <c r="H69" s="665">
        <v>10000</v>
      </c>
      <c r="I69" s="666">
        <f t="shared" si="0"/>
        <v>94.630499999999998</v>
      </c>
      <c r="J69" s="665">
        <f t="shared" si="1"/>
        <v>94.630499999999998</v>
      </c>
      <c r="K69" s="665">
        <f t="shared" si="2"/>
        <v>105.6741748167874</v>
      </c>
    </row>
    <row r="70" spans="1:16">
      <c r="A70" s="658">
        <v>40.299999999999997</v>
      </c>
      <c r="B70" s="658">
        <v>5524</v>
      </c>
      <c r="C70" s="657" t="s">
        <v>1102</v>
      </c>
      <c r="D70" s="665">
        <v>60348.71</v>
      </c>
      <c r="E70" s="665">
        <v>61000</v>
      </c>
      <c r="F70" s="665">
        <v>85476.19</v>
      </c>
      <c r="G70" s="665">
        <v>85476.19</v>
      </c>
      <c r="H70" s="665">
        <v>61000</v>
      </c>
      <c r="I70" s="666">
        <f t="shared" si="0"/>
        <v>140.12490163934424</v>
      </c>
      <c r="J70" s="665">
        <f t="shared" si="1"/>
        <v>140.12490163934424</v>
      </c>
      <c r="K70" s="665">
        <f t="shared" si="2"/>
        <v>71.364902904539846</v>
      </c>
    </row>
    <row r="71" spans="1:16">
      <c r="A71" s="658">
        <v>40.4</v>
      </c>
      <c r="B71" s="658">
        <v>5525</v>
      </c>
      <c r="C71" s="657" t="s">
        <v>1103</v>
      </c>
      <c r="D71" s="665">
        <v>166499.9</v>
      </c>
      <c r="E71" s="665">
        <v>160000</v>
      </c>
      <c r="F71" s="665">
        <v>158258.6</v>
      </c>
      <c r="G71" s="665">
        <v>158258.6</v>
      </c>
      <c r="H71" s="665">
        <v>160000</v>
      </c>
      <c r="I71" s="666">
        <f t="shared" ref="I71:I98" si="3">F71/E71*100</f>
        <v>98.911625000000001</v>
      </c>
      <c r="J71" s="665">
        <f t="shared" ref="J71:J98" si="4">G71/E71*100</f>
        <v>98.911625000000001</v>
      </c>
      <c r="K71" s="665">
        <f t="shared" ref="K71:K96" si="5">H71/G71*100</f>
        <v>101.10035094459322</v>
      </c>
    </row>
    <row r="72" spans="1:16">
      <c r="A72" s="658">
        <v>41</v>
      </c>
      <c r="B72" s="658">
        <v>5531</v>
      </c>
      <c r="C72" s="657" t="s">
        <v>1104</v>
      </c>
      <c r="D72" s="665">
        <v>606486.09</v>
      </c>
      <c r="E72" s="665">
        <v>660000</v>
      </c>
      <c r="F72" s="665">
        <v>545322.11</v>
      </c>
      <c r="G72" s="665">
        <v>661322.11</v>
      </c>
      <c r="H72" s="665">
        <f>700000-30000</f>
        <v>670000</v>
      </c>
      <c r="I72" s="666">
        <f t="shared" si="3"/>
        <v>82.624562121212122</v>
      </c>
      <c r="J72" s="665">
        <f t="shared" si="4"/>
        <v>100.2003196969697</v>
      </c>
      <c r="K72" s="665">
        <f t="shared" si="5"/>
        <v>101.31220321667456</v>
      </c>
    </row>
    <row r="73" spans="1:16">
      <c r="A73" s="658">
        <v>42</v>
      </c>
      <c r="B73" s="658"/>
      <c r="C73" s="657" t="s">
        <v>1105</v>
      </c>
      <c r="D73" s="665"/>
      <c r="E73" s="665"/>
      <c r="F73" s="665"/>
      <c r="G73" s="665"/>
      <c r="H73" s="665"/>
      <c r="I73" s="666"/>
      <c r="J73" s="665"/>
      <c r="K73" s="665"/>
    </row>
    <row r="74" spans="1:16">
      <c r="A74" s="658">
        <v>42.2</v>
      </c>
      <c r="B74" s="658">
        <v>5541</v>
      </c>
      <c r="C74" s="657" t="s">
        <v>1106</v>
      </c>
      <c r="D74" s="665">
        <v>49764</v>
      </c>
      <c r="E74" s="665">
        <v>50000</v>
      </c>
      <c r="F74" s="665">
        <v>41930</v>
      </c>
      <c r="G74" s="665">
        <v>50316</v>
      </c>
      <c r="H74" s="665">
        <v>55000</v>
      </c>
      <c r="I74" s="666">
        <f t="shared" si="3"/>
        <v>83.86</v>
      </c>
      <c r="J74" s="665">
        <f t="shared" si="4"/>
        <v>100.63200000000001</v>
      </c>
      <c r="K74" s="665">
        <f t="shared" si="5"/>
        <v>109.30916607043486</v>
      </c>
    </row>
    <row r="75" spans="1:16">
      <c r="A75" s="658">
        <v>42.2</v>
      </c>
      <c r="B75" s="658">
        <v>5549</v>
      </c>
      <c r="C75" s="657" t="s">
        <v>1107</v>
      </c>
      <c r="D75" s="665">
        <v>74300</v>
      </c>
      <c r="E75" s="665">
        <v>74000</v>
      </c>
      <c r="F75" s="665">
        <v>50000</v>
      </c>
      <c r="G75" s="665">
        <v>60000</v>
      </c>
      <c r="H75" s="665">
        <v>60000</v>
      </c>
      <c r="I75" s="666">
        <f t="shared" si="3"/>
        <v>67.567567567567565</v>
      </c>
      <c r="J75" s="665">
        <f t="shared" si="4"/>
        <v>81.081081081081081</v>
      </c>
      <c r="K75" s="665">
        <f t="shared" si="5"/>
        <v>100</v>
      </c>
    </row>
    <row r="76" spans="1:16">
      <c r="A76" s="658">
        <v>43</v>
      </c>
      <c r="B76" s="658"/>
      <c r="C76" s="657" t="s">
        <v>1108</v>
      </c>
      <c r="D76" s="665"/>
      <c r="E76" s="665"/>
      <c r="F76" s="665"/>
      <c r="G76" s="665"/>
      <c r="H76" s="665"/>
      <c r="I76" s="666"/>
      <c r="J76" s="665"/>
      <c r="K76" s="665"/>
    </row>
    <row r="77" spans="1:16">
      <c r="A77" s="658">
        <v>43.1</v>
      </c>
      <c r="B77" s="658">
        <v>5550</v>
      </c>
      <c r="C77" s="657" t="s">
        <v>1109</v>
      </c>
      <c r="D77" s="665">
        <v>132482.26</v>
      </c>
      <c r="E77" s="665">
        <v>132482.26</v>
      </c>
      <c r="F77" s="665">
        <v>145024.6</v>
      </c>
      <c r="G77" s="665">
        <v>145024.6</v>
      </c>
      <c r="H77" s="665">
        <v>135000</v>
      </c>
      <c r="I77" s="666">
        <f t="shared" si="3"/>
        <v>109.46718451209996</v>
      </c>
      <c r="J77" s="665">
        <f t="shared" si="4"/>
        <v>109.46718451209996</v>
      </c>
      <c r="K77" s="665">
        <f t="shared" si="5"/>
        <v>93.087655473623087</v>
      </c>
      <c r="N77" s="660"/>
      <c r="P77" s="660"/>
    </row>
    <row r="78" spans="1:16" ht="25.5">
      <c r="A78" s="661">
        <v>43.2</v>
      </c>
      <c r="B78" s="661">
        <v>5556</v>
      </c>
      <c r="C78" s="668" t="s">
        <v>1110</v>
      </c>
      <c r="D78" s="665"/>
      <c r="E78" s="665"/>
      <c r="F78" s="665"/>
      <c r="G78" s="665"/>
      <c r="H78" s="665"/>
      <c r="I78" s="666"/>
      <c r="J78" s="665"/>
      <c r="K78" s="665"/>
    </row>
    <row r="79" spans="1:16">
      <c r="A79" s="658">
        <v>44</v>
      </c>
      <c r="B79" s="658">
        <v>5552</v>
      </c>
      <c r="C79" s="657" t="s">
        <v>1111</v>
      </c>
      <c r="D79" s="665">
        <v>2069197.96</v>
      </c>
      <c r="E79" s="665">
        <v>2070000</v>
      </c>
      <c r="F79" s="665">
        <v>1659214.77</v>
      </c>
      <c r="G79" s="665">
        <v>1659214.77</v>
      </c>
      <c r="H79" s="665">
        <v>2000000</v>
      </c>
      <c r="I79" s="666">
        <f t="shared" si="3"/>
        <v>80.15530289855073</v>
      </c>
      <c r="J79" s="665">
        <f t="shared" si="4"/>
        <v>80.15530289855073</v>
      </c>
      <c r="K79" s="665">
        <f t="shared" si="5"/>
        <v>120.53894626311698</v>
      </c>
    </row>
    <row r="80" spans="1:16">
      <c r="A80" s="658">
        <v>45</v>
      </c>
      <c r="B80" s="658">
        <v>5555</v>
      </c>
      <c r="C80" s="657" t="s">
        <v>1112</v>
      </c>
      <c r="D80" s="665">
        <v>277194.45</v>
      </c>
      <c r="E80" s="665">
        <v>240000</v>
      </c>
      <c r="F80" s="665">
        <v>227240.26</v>
      </c>
      <c r="G80" s="665">
        <v>227240.26</v>
      </c>
      <c r="H80" s="665">
        <f>270000-10000-10000</f>
        <v>250000</v>
      </c>
      <c r="I80" s="666">
        <f t="shared" si="3"/>
        <v>94.683441666666667</v>
      </c>
      <c r="J80" s="665">
        <f t="shared" si="4"/>
        <v>94.683441666666667</v>
      </c>
      <c r="K80" s="665">
        <f t="shared" si="5"/>
        <v>110.01571640518277</v>
      </c>
    </row>
    <row r="81" spans="1:14">
      <c r="A81" s="658"/>
      <c r="B81" s="658">
        <v>5559</v>
      </c>
      <c r="C81" s="657" t="s">
        <v>1113</v>
      </c>
      <c r="D81" s="665"/>
      <c r="E81" s="665"/>
      <c r="F81" s="665"/>
      <c r="G81" s="665"/>
      <c r="H81" s="665"/>
      <c r="I81" s="666"/>
      <c r="J81" s="665"/>
      <c r="K81" s="665"/>
    </row>
    <row r="82" spans="1:14">
      <c r="A82" s="658">
        <v>46</v>
      </c>
      <c r="B82" s="658">
        <v>5590</v>
      </c>
      <c r="C82" s="657" t="s">
        <v>1114</v>
      </c>
      <c r="D82" s="665">
        <v>196251.68</v>
      </c>
      <c r="E82" s="665">
        <v>180000</v>
      </c>
      <c r="F82" s="665">
        <v>195526.29</v>
      </c>
      <c r="G82" s="665">
        <v>222526.29</v>
      </c>
      <c r="H82" s="665">
        <v>100000</v>
      </c>
      <c r="I82" s="666">
        <f t="shared" si="3"/>
        <v>108.62571666666668</v>
      </c>
      <c r="J82" s="665">
        <f t="shared" si="4"/>
        <v>123.62571666666666</v>
      </c>
      <c r="K82" s="665">
        <f t="shared" si="5"/>
        <v>44.938510411511373</v>
      </c>
    </row>
    <row r="83" spans="1:14">
      <c r="A83" s="658">
        <v>47</v>
      </c>
      <c r="B83" s="658">
        <v>5591</v>
      </c>
      <c r="C83" s="657" t="s">
        <v>1115</v>
      </c>
      <c r="D83" s="665"/>
      <c r="E83" s="665"/>
      <c r="F83" s="665">
        <v>8850</v>
      </c>
      <c r="G83" s="665">
        <v>8850</v>
      </c>
      <c r="H83" s="665"/>
      <c r="I83" s="666"/>
      <c r="J83" s="665"/>
      <c r="K83" s="665"/>
    </row>
    <row r="84" spans="1:14">
      <c r="A84" s="658">
        <v>48</v>
      </c>
      <c r="B84" s="658">
        <v>5599</v>
      </c>
      <c r="C84" s="657" t="s">
        <v>1116</v>
      </c>
      <c r="D84" s="665">
        <v>199627.25</v>
      </c>
      <c r="E84" s="665">
        <v>240000</v>
      </c>
      <c r="F84" s="665">
        <v>224090.88</v>
      </c>
      <c r="G84" s="665">
        <v>240000</v>
      </c>
      <c r="H84" s="665">
        <v>250000</v>
      </c>
      <c r="I84" s="666">
        <f t="shared" si="3"/>
        <v>93.371200000000002</v>
      </c>
      <c r="J84" s="665">
        <f t="shared" si="4"/>
        <v>100</v>
      </c>
      <c r="K84" s="665">
        <f t="shared" si="5"/>
        <v>104.16666666666667</v>
      </c>
    </row>
    <row r="85" spans="1:14">
      <c r="A85" s="658">
        <v>49</v>
      </c>
      <c r="B85" s="658">
        <v>5626</v>
      </c>
      <c r="C85" s="657" t="s">
        <v>1117</v>
      </c>
      <c r="D85" s="665">
        <v>15514.7</v>
      </c>
      <c r="E85" s="665"/>
      <c r="F85" s="665"/>
      <c r="G85" s="665"/>
      <c r="H85" s="665"/>
      <c r="I85" s="666"/>
      <c r="J85" s="665"/>
      <c r="K85" s="665"/>
      <c r="M85" s="660"/>
    </row>
    <row r="86" spans="1:14" ht="25.5">
      <c r="A86" s="658">
        <v>50</v>
      </c>
      <c r="B86" s="661">
        <v>5627</v>
      </c>
      <c r="C86" s="668" t="s">
        <v>1118</v>
      </c>
      <c r="D86" s="665">
        <v>92.45</v>
      </c>
      <c r="E86" s="665">
        <v>2000</v>
      </c>
      <c r="F86" s="665"/>
      <c r="G86" s="665"/>
      <c r="H86" s="665"/>
      <c r="I86" s="666"/>
      <c r="J86" s="665"/>
      <c r="K86" s="665"/>
    </row>
    <row r="87" spans="1:14">
      <c r="A87" s="658">
        <v>51</v>
      </c>
      <c r="B87" s="658">
        <v>5620</v>
      </c>
      <c r="C87" s="657" t="s">
        <v>1119</v>
      </c>
      <c r="D87" s="665"/>
      <c r="E87" s="665"/>
      <c r="F87" s="665"/>
      <c r="G87" s="665"/>
      <c r="H87" s="665"/>
      <c r="I87" s="666"/>
      <c r="J87" s="665"/>
      <c r="K87" s="665"/>
    </row>
    <row r="88" spans="1:14">
      <c r="A88" s="658">
        <v>52</v>
      </c>
      <c r="B88" s="658">
        <v>5703</v>
      </c>
      <c r="C88" s="657" t="s">
        <v>1120</v>
      </c>
      <c r="D88" s="665">
        <v>141003.13</v>
      </c>
      <c r="E88" s="665"/>
      <c r="F88" s="665"/>
      <c r="G88" s="665"/>
      <c r="H88" s="665"/>
      <c r="I88" s="666"/>
      <c r="J88" s="665"/>
      <c r="K88" s="665"/>
      <c r="N88" s="676"/>
    </row>
    <row r="89" spans="1:14">
      <c r="A89" s="658">
        <v>53</v>
      </c>
      <c r="B89" s="658">
        <v>5790</v>
      </c>
      <c r="C89" s="657" t="s">
        <v>1121</v>
      </c>
      <c r="D89" s="665">
        <v>114025.75</v>
      </c>
      <c r="E89" s="665"/>
      <c r="F89" s="665"/>
      <c r="G89" s="665"/>
      <c r="H89" s="665"/>
      <c r="I89" s="666"/>
      <c r="J89" s="665"/>
      <c r="K89" s="665"/>
    </row>
    <row r="90" spans="1:14" ht="25.5">
      <c r="A90" s="661">
        <v>54</v>
      </c>
      <c r="B90" s="661">
        <v>5760</v>
      </c>
      <c r="C90" s="668" t="s">
        <v>1122</v>
      </c>
      <c r="D90" s="665">
        <v>85563.54</v>
      </c>
      <c r="E90" s="665">
        <v>500000</v>
      </c>
      <c r="F90" s="665">
        <v>118397.95</v>
      </c>
      <c r="G90" s="665">
        <v>118397.75</v>
      </c>
      <c r="H90" s="665">
        <v>500000</v>
      </c>
      <c r="I90" s="666">
        <f t="shared" si="3"/>
        <v>23.679590000000001</v>
      </c>
      <c r="J90" s="665">
        <f t="shared" si="4"/>
        <v>23.679549999999999</v>
      </c>
      <c r="K90" s="665">
        <f t="shared" si="5"/>
        <v>422.30532252513245</v>
      </c>
    </row>
    <row r="91" spans="1:14" ht="28.5" customHeight="1">
      <c r="A91" s="661">
        <v>55</v>
      </c>
      <c r="B91" s="661">
        <v>5770</v>
      </c>
      <c r="C91" s="668" t="s">
        <v>1123</v>
      </c>
      <c r="D91" s="665">
        <v>0</v>
      </c>
      <c r="E91" s="665"/>
      <c r="F91" s="665"/>
      <c r="G91" s="665"/>
      <c r="H91" s="665"/>
      <c r="I91" s="666"/>
      <c r="J91" s="665"/>
      <c r="K91" s="665"/>
      <c r="N91" s="660"/>
    </row>
    <row r="92" spans="1:14">
      <c r="A92" s="658">
        <v>56</v>
      </c>
      <c r="B92" s="658">
        <v>5792</v>
      </c>
      <c r="C92" s="657" t="s">
        <v>1124</v>
      </c>
      <c r="D92" s="665">
        <v>52000</v>
      </c>
      <c r="E92" s="665"/>
      <c r="F92" s="665"/>
      <c r="G92" s="665"/>
      <c r="H92" s="665"/>
      <c r="I92" s="666"/>
      <c r="J92" s="665"/>
      <c r="K92" s="665"/>
    </row>
    <row r="93" spans="1:14">
      <c r="A93" s="658">
        <v>57</v>
      </c>
      <c r="B93" s="658">
        <v>5794</v>
      </c>
      <c r="C93" s="657" t="s">
        <v>1125</v>
      </c>
      <c r="D93" s="665">
        <v>124744.72</v>
      </c>
      <c r="E93" s="665"/>
      <c r="F93" s="665"/>
      <c r="G93" s="665"/>
      <c r="H93" s="665"/>
      <c r="I93" s="666"/>
      <c r="J93" s="665"/>
      <c r="K93" s="665"/>
    </row>
    <row r="94" spans="1:14">
      <c r="A94" s="658">
        <v>58</v>
      </c>
      <c r="B94" s="658">
        <v>5799</v>
      </c>
      <c r="C94" s="657" t="s">
        <v>1126</v>
      </c>
      <c r="D94" s="665">
        <v>8617.36</v>
      </c>
      <c r="E94" s="665">
        <v>50000</v>
      </c>
      <c r="F94" s="665">
        <v>22479.7</v>
      </c>
      <c r="G94" s="665">
        <v>32479.7</v>
      </c>
      <c r="H94" s="665">
        <v>50000</v>
      </c>
      <c r="I94" s="666">
        <f t="shared" si="3"/>
        <v>44.959400000000002</v>
      </c>
      <c r="J94" s="665">
        <f t="shared" si="4"/>
        <v>64.959400000000002</v>
      </c>
      <c r="K94" s="677">
        <f t="shared" si="5"/>
        <v>153.94230858043639</v>
      </c>
    </row>
    <row r="95" spans="1:14">
      <c r="A95" s="658">
        <v>59</v>
      </c>
      <c r="B95" s="658">
        <v>5796</v>
      </c>
      <c r="C95" s="657" t="s">
        <v>1127</v>
      </c>
      <c r="D95" s="665">
        <v>0</v>
      </c>
      <c r="E95" s="665"/>
      <c r="F95" s="665"/>
      <c r="G95" s="665"/>
      <c r="H95" s="665"/>
      <c r="I95" s="666"/>
      <c r="J95" s="665"/>
      <c r="K95" s="665"/>
    </row>
    <row r="96" spans="1:14" ht="25.5">
      <c r="A96" s="661">
        <v>60</v>
      </c>
      <c r="B96" s="661">
        <v>5850</v>
      </c>
      <c r="C96" s="668" t="s">
        <v>1128</v>
      </c>
      <c r="D96" s="665">
        <v>1450060.07</v>
      </c>
      <c r="E96" s="665">
        <v>1000000</v>
      </c>
      <c r="F96" s="665"/>
      <c r="G96" s="665">
        <v>1000000</v>
      </c>
      <c r="H96" s="665">
        <v>1200000</v>
      </c>
      <c r="I96" s="666">
        <f t="shared" si="3"/>
        <v>0</v>
      </c>
      <c r="J96" s="665">
        <f t="shared" si="4"/>
        <v>100</v>
      </c>
      <c r="K96" s="665">
        <f t="shared" si="5"/>
        <v>120</v>
      </c>
    </row>
    <row r="97" spans="1:11" ht="25.5">
      <c r="A97" s="661">
        <v>61</v>
      </c>
      <c r="B97" s="661">
        <v>5920</v>
      </c>
      <c r="C97" s="668" t="s">
        <v>1129</v>
      </c>
      <c r="D97" s="665">
        <v>0</v>
      </c>
      <c r="E97" s="665"/>
      <c r="F97" s="665">
        <v>5724.48</v>
      </c>
      <c r="G97" s="665">
        <v>5724.48</v>
      </c>
      <c r="H97" s="665"/>
      <c r="I97" s="666"/>
      <c r="J97" s="665"/>
      <c r="K97" s="665"/>
    </row>
    <row r="98" spans="1:11" s="680" customFormat="1">
      <c r="A98" s="659"/>
      <c r="B98" s="659"/>
      <c r="C98" s="678" t="s">
        <v>1130</v>
      </c>
      <c r="D98" s="673">
        <f>SUM(D5:D97)</f>
        <v>204795419.94999987</v>
      </c>
      <c r="E98" s="673">
        <f>SUM(E5:E96)</f>
        <v>220360865.68921998</v>
      </c>
      <c r="F98" s="673">
        <f>SUM(F5:F97)</f>
        <v>154729550.72999996</v>
      </c>
      <c r="G98" s="673">
        <f>SUM(G5:G97)</f>
        <v>213131379.63999999</v>
      </c>
      <c r="H98" s="673">
        <f>SUM(H5:H97)</f>
        <v>232993813.73999998</v>
      </c>
      <c r="I98" s="679">
        <f t="shared" si="3"/>
        <v>70.216438044048445</v>
      </c>
      <c r="J98" s="673">
        <f t="shared" si="4"/>
        <v>96.719251384946048</v>
      </c>
      <c r="K98" s="673">
        <f>H98/G98*100</f>
        <v>109.31933820986362</v>
      </c>
    </row>
    <row r="99" spans="1:11">
      <c r="D99" s="660"/>
      <c r="E99" s="660"/>
      <c r="F99" s="660"/>
      <c r="G99" s="660"/>
      <c r="H99" s="660"/>
      <c r="K99" s="681"/>
    </row>
    <row r="100" spans="1:11">
      <c r="D100" s="660"/>
      <c r="E100" s="660"/>
      <c r="F100" s="660"/>
      <c r="G100" s="660"/>
      <c r="H100" s="660"/>
      <c r="I100" s="660"/>
      <c r="J100" s="660"/>
      <c r="K100" s="660"/>
    </row>
    <row r="101" spans="1:11">
      <c r="C101" s="660"/>
      <c r="D101" s="660"/>
      <c r="E101" s="660"/>
      <c r="F101" s="660"/>
      <c r="G101" s="660"/>
      <c r="H101" s="660"/>
      <c r="I101" s="660"/>
      <c r="J101" s="660"/>
      <c r="K101" s="660"/>
    </row>
    <row r="102" spans="1:11">
      <c r="C102" s="660"/>
      <c r="D102" s="660"/>
      <c r="E102" s="660"/>
      <c r="F102" s="660"/>
      <c r="G102" s="660"/>
      <c r="H102" s="660"/>
    </row>
    <row r="103" spans="1:11">
      <c r="C103" s="660"/>
      <c r="D103" s="660"/>
      <c r="E103" s="660"/>
      <c r="F103" s="660"/>
      <c r="G103" s="660"/>
      <c r="H103" s="660"/>
    </row>
    <row r="104" spans="1:11">
      <c r="C104" s="660"/>
      <c r="D104" s="660"/>
      <c r="E104" s="660"/>
      <c r="F104" s="660"/>
      <c r="G104" s="660"/>
      <c r="H104" s="682"/>
      <c r="I104" s="660"/>
      <c r="J104" s="660"/>
      <c r="K104" s="660"/>
    </row>
    <row r="105" spans="1:11">
      <c r="C105" s="660"/>
      <c r="D105" s="660"/>
      <c r="E105" s="660"/>
      <c r="F105" s="660"/>
      <c r="G105" s="660"/>
      <c r="H105" s="660"/>
    </row>
    <row r="106" spans="1:11">
      <c r="C106" s="660"/>
      <c r="G106" s="682"/>
    </row>
    <row r="107" spans="1:11">
      <c r="C107" s="660"/>
    </row>
    <row r="108" spans="1:11">
      <c r="C108" s="660"/>
    </row>
    <row r="109" spans="1:11">
      <c r="C109" s="660"/>
      <c r="D109" s="660"/>
    </row>
    <row r="110" spans="1:11">
      <c r="C110" s="660"/>
    </row>
    <row r="111" spans="1:11">
      <c r="C111" s="660"/>
    </row>
    <row r="112" spans="1:11">
      <c r="C112" s="660"/>
    </row>
    <row r="113" spans="3:3">
      <c r="C113" s="667"/>
    </row>
    <row r="114" spans="3:3">
      <c r="C114" s="660"/>
    </row>
  </sheetData>
  <mergeCells count="4">
    <mergeCell ref="A2:A3"/>
    <mergeCell ref="I2:I3"/>
    <mergeCell ref="J2:J3"/>
    <mergeCell ref="K2:K3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16</vt:i4>
      </vt:variant>
    </vt:vector>
  </HeadingPairs>
  <TitlesOfParts>
    <vt:vector size="42" baseType="lpstr">
      <vt:lpstr>Прилог 1</vt:lpstr>
      <vt:lpstr>Прилог 1а</vt:lpstr>
      <vt:lpstr>Прилог 1б</vt:lpstr>
      <vt:lpstr>Прилог 2</vt:lpstr>
      <vt:lpstr>Прилог 3</vt:lpstr>
      <vt:lpstr>Прилог 4</vt:lpstr>
      <vt:lpstr>Прилог 4 наставак</vt:lpstr>
      <vt:lpstr>Прилог 5</vt:lpstr>
      <vt:lpstr>Прилог 5а</vt:lpstr>
      <vt:lpstr>Прилог 5б</vt:lpstr>
      <vt:lpstr>Прилог 6</vt:lpstr>
      <vt:lpstr>Прилог 7</vt:lpstr>
      <vt:lpstr>Прилог  8</vt:lpstr>
      <vt:lpstr>Прилог 9</vt:lpstr>
      <vt:lpstr>Прилог 10</vt:lpstr>
      <vt:lpstr>Прилог 11</vt:lpstr>
      <vt:lpstr>Прилог 11a</vt:lpstr>
      <vt:lpstr>Прилог 11б</vt:lpstr>
      <vt:lpstr>Прилог 12</vt:lpstr>
      <vt:lpstr>Прилог 13</vt:lpstr>
      <vt:lpstr>Прилог 14</vt:lpstr>
      <vt:lpstr>Прилог 15</vt:lpstr>
      <vt:lpstr>Прилог 16</vt:lpstr>
      <vt:lpstr>Прилог 17</vt:lpstr>
      <vt:lpstr>Приходи</vt:lpstr>
      <vt:lpstr>Расходи</vt:lpstr>
      <vt:lpstr>'Прилог 11'!Print_Area</vt:lpstr>
      <vt:lpstr>'Прилог 11б'!Print_Area</vt:lpstr>
      <vt:lpstr>'Прилог 13'!Print_Area</vt:lpstr>
      <vt:lpstr>'Прилог 14'!Print_Area</vt:lpstr>
      <vt:lpstr>'Прилог 16'!Print_Area</vt:lpstr>
      <vt:lpstr>'Прилог 17'!Print_Area</vt:lpstr>
      <vt:lpstr>'Прилог 4'!Print_Area</vt:lpstr>
      <vt:lpstr>'Прилог 4 наставак'!Print_Area</vt:lpstr>
      <vt:lpstr>'Прилог 7'!Print_Area</vt:lpstr>
      <vt:lpstr>'Прилог 9'!Print_Area</vt:lpstr>
      <vt:lpstr>'Прилог 1'!Print_Titles</vt:lpstr>
      <vt:lpstr>'Прилог 1а'!Print_Titles</vt:lpstr>
      <vt:lpstr>'Прилог 1б'!Print_Titles</vt:lpstr>
      <vt:lpstr>'Прилог 5'!Print_Titles</vt:lpstr>
      <vt:lpstr>'Прилог 5а'!Print_Titles</vt:lpstr>
      <vt:lpstr>'Прилог 5б'!Print_Titles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Pegan Karadžole</dc:creator>
  <cp:lastModifiedBy>Ivana</cp:lastModifiedBy>
  <cp:lastPrinted>2025-11-27T07:09:04Z</cp:lastPrinted>
  <dcterms:created xsi:type="dcterms:W3CDTF">2013-03-07T07:52:21Z</dcterms:created>
  <dcterms:modified xsi:type="dcterms:W3CDTF">2025-11-27T07:09:07Z</dcterms:modified>
</cp:coreProperties>
</file>