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 defaultThemeVersion="124226"/>
  <bookViews>
    <workbookView xWindow="0" yWindow="0" windowWidth="28800" windowHeight="12225" firstSheet="13" activeTab="27"/>
  </bookViews>
  <sheets>
    <sheet name="УПИТНИК" sheetId="1" r:id="rId1"/>
    <sheet name="ГРАФИКОН" sheetId="2" r:id="rId2"/>
    <sheet name="Sheet1" sheetId="3" r:id="rId3"/>
    <sheet name="Sheet2" sheetId="4" r:id="rId4"/>
    <sheet name="Sheet3" sheetId="5" r:id="rId5"/>
    <sheet name="Sheet4" sheetId="6" r:id="rId6"/>
    <sheet name="Sheet5" sheetId="7" r:id="rId7"/>
    <sheet name="Sheet6" sheetId="8" r:id="rId8"/>
    <sheet name="Sheet7" sheetId="9" r:id="rId9"/>
    <sheet name="Sheet8" sheetId="10" r:id="rId10"/>
    <sheet name="Sheet9" sheetId="11" r:id="rId11"/>
    <sheet name="Sheet10" sheetId="12" r:id="rId12"/>
    <sheet name="Sheet11" sheetId="13" r:id="rId13"/>
    <sheet name="Sheet12" sheetId="14" r:id="rId14"/>
    <sheet name="Sheet13" sheetId="15" r:id="rId15"/>
    <sheet name="Sheet14" sheetId="16" r:id="rId16"/>
    <sheet name="Sheet15" sheetId="17" r:id="rId17"/>
    <sheet name="Sheet16" sheetId="18" r:id="rId18"/>
    <sheet name="Sheet17" sheetId="19" r:id="rId19"/>
    <sheet name="Sheet18" sheetId="20" r:id="rId20"/>
    <sheet name="Sheet19" sheetId="21" r:id="rId21"/>
    <sheet name="Sheet20" sheetId="22" r:id="rId22"/>
    <sheet name="Sheet21" sheetId="23" r:id="rId23"/>
    <sheet name="Sheet22" sheetId="24" r:id="rId24"/>
    <sheet name="Sheet23" sheetId="25" r:id="rId25"/>
    <sheet name="Sheet24" sheetId="26" r:id="rId26"/>
    <sheet name="Sheet25" sheetId="27" r:id="rId27"/>
    <sheet name="Sheet26" sheetId="28" r:id="rId28"/>
  </sheets>
  <definedNames>
    <definedName name="_xlnm._FilterDatabase" localSheetId="0" hidden="1">УПИТНИК!$M$15:$M$19</definedName>
    <definedName name="grades">УПИТНИК!$O$13:$S$13</definedName>
    <definedName name="_xlnm.Print_Area" localSheetId="1">ГРАФИКОН!$A$1:$E$65</definedName>
    <definedName name="_xlnm.Print_Area" localSheetId="0">УПИТНИК!$A$1:$N$101</definedName>
    <definedName name="_xlnm.Print_Titles" localSheetId="0">УПИТНИК!$11:$11</definedName>
    <definedName name="Z_0C6D86AF_1098_4B55_AD81_B5464318C34D_.wvu.Cols" localSheetId="1" hidden="1">ГРАФИКОН!$F:$G</definedName>
    <definedName name="Z_0C6D86AF_1098_4B55_AD81_B5464318C34D_.wvu.Cols" localSheetId="0" hidden="1">УПИТНИК!#REF!,УПИТНИК!$O:$U</definedName>
    <definedName name="Z_0C6D86AF_1098_4B55_AD81_B5464318C34D_.wvu.FilterData" localSheetId="0" hidden="1">УПИТНИК!$M$15:$M$19</definedName>
    <definedName name="Z_0C6D86AF_1098_4B55_AD81_B5464318C34D_.wvu.PrintArea" localSheetId="1" hidden="1">ГРАФИКОН!$A$1:$E$66</definedName>
    <definedName name="Z_0C6D86AF_1098_4B55_AD81_B5464318C34D_.wvu.PrintArea" localSheetId="0" hidden="1">УПИТНИК!$A$1:$M$101</definedName>
    <definedName name="Z_0C6D86AF_1098_4B55_AD81_B5464318C34D_.wvu.PrintTitles" localSheetId="0" hidden="1">УПИТНИК!$11:$11</definedName>
    <definedName name="Z_93866CD1_CB7A_4884_BEB8_A1CECF52C855_.wvu.Cols" localSheetId="1" hidden="1">ГРАФИКОН!$F:$G</definedName>
    <definedName name="Z_93866CD1_CB7A_4884_BEB8_A1CECF52C855_.wvu.Cols" localSheetId="0" hidden="1">УПИТНИК!#REF!,УПИТНИК!$O:$U</definedName>
    <definedName name="Z_93866CD1_CB7A_4884_BEB8_A1CECF52C855_.wvu.FilterData" localSheetId="0" hidden="1">УПИТНИК!$M$15:$M$19</definedName>
    <definedName name="Z_93866CD1_CB7A_4884_BEB8_A1CECF52C855_.wvu.PrintArea" localSheetId="1" hidden="1">ГРАФИКОН!$A$1:$E$66</definedName>
    <definedName name="Z_93866CD1_CB7A_4884_BEB8_A1CECF52C855_.wvu.PrintArea" localSheetId="0" hidden="1">УПИТНИК!$A$1:$M$101</definedName>
    <definedName name="Z_93866CD1_CB7A_4884_BEB8_A1CECF52C855_.wvu.PrintTitles" localSheetId="0" hidden="1">УПИТНИК!$11:$11</definedName>
    <definedName name="Z_C336C729_0314_4032_829E_B9EE9689FD03_.wvu.Cols" localSheetId="1" hidden="1">ГРАФИКОН!$F:$G</definedName>
    <definedName name="Z_C336C729_0314_4032_829E_B9EE9689FD03_.wvu.Cols" localSheetId="0" hidden="1">УПИТНИК!$O:$U</definedName>
    <definedName name="Z_C336C729_0314_4032_829E_B9EE9689FD03_.wvu.FilterData" localSheetId="0" hidden="1">УПИТНИК!$M$15:$M$19</definedName>
    <definedName name="Z_C336C729_0314_4032_829E_B9EE9689FD03_.wvu.PrintArea" localSheetId="1" hidden="1">ГРАФИКОН!$A$1:$E$66</definedName>
    <definedName name="Z_C336C729_0314_4032_829E_B9EE9689FD03_.wvu.PrintArea" localSheetId="0" hidden="1">УПИТНИК!$A$1:$M$101</definedName>
    <definedName name="Z_C336C729_0314_4032_829E_B9EE9689FD03_.wvu.PrintTitles" localSheetId="0" hidden="1">УПИТНИК!$11:$11</definedName>
    <definedName name="Z_DB281B92_E9EC_453B_A5D8_29671663E0CC_.wvu.Cols" localSheetId="1" hidden="1">ГРАФИКОН!$F:$G</definedName>
    <definedName name="Z_DB281B92_E9EC_453B_A5D8_29671663E0CC_.wvu.FilterData" localSheetId="0" hidden="1">УПИТНИК!$M$15:$M$19</definedName>
    <definedName name="Z_DB281B92_E9EC_453B_A5D8_29671663E0CC_.wvu.PrintArea" localSheetId="1" hidden="1">ГРАФИКОН!$A$1:$E$66</definedName>
    <definedName name="Z_DB281B92_E9EC_453B_A5D8_29671663E0CC_.wvu.PrintArea" localSheetId="0" hidden="1">УПИТНИК!$A$1:$M$101</definedName>
    <definedName name="Z_DB281B92_E9EC_453B_A5D8_29671663E0CC_.wvu.PrintTitles" localSheetId="0" hidden="1">УПИТНИК!$11:$11</definedName>
  </definedNames>
  <calcPr calcId="125725"/>
  <customWorkbookViews>
    <customWorkbookView name="nikolaca - Personal View" guid="{C336C729-0314-4032-829E-B9EE9689FD03}" mergeInterval="0" personalView="1" maximized="1" xWindow="1" yWindow="1" windowWidth="1362" windowHeight="538" activeSheetId="1"/>
    <customWorkbookView name="Biljana Janevska - Personal View" guid="{0C6D86AF-1098-4B55-AD81-B5464318C34D}" mergeInterval="0" personalView="1" maximized="1" windowWidth="1436" windowHeight="675" activeSheetId="1"/>
    <customWorkbookView name="Aleksandra Jegeni - Personal View" guid="{93866CD1-CB7A-4884-BEB8-A1CECF52C855}" mergeInterval="0" personalView="1" maximized="1" xWindow="-8" yWindow="-8" windowWidth="1936" windowHeight="1056" activeSheetId="1"/>
    <customWorkbookView name="Nikola Cacanoski - Personal View" guid="{DB281B92-E9EC-453B-A5D8-29671663E0CC}" mergeInterval="0" personalView="1" maximized="1" xWindow="-8" yWindow="-8" windowWidth="1320" windowHeight="784" activeSheetId="1"/>
  </customWorkbookViews>
</workbook>
</file>

<file path=xl/calcChain.xml><?xml version="1.0" encoding="utf-8"?>
<calcChain xmlns="http://schemas.openxmlformats.org/spreadsheetml/2006/main">
  <c r="H80" i="26"/>
  <c r="D80"/>
  <c r="H77"/>
  <c r="D77"/>
  <c r="B39"/>
  <c r="B40" s="1"/>
  <c r="B41" s="1"/>
  <c r="B42" s="1"/>
  <c r="B43" s="1"/>
  <c r="B44" s="1"/>
  <c r="B45" s="1"/>
  <c r="B46" s="1"/>
  <c r="B47" s="1"/>
  <c r="B48" s="1"/>
  <c r="B49" s="1"/>
  <c r="B50" s="1"/>
  <c r="B51" s="1"/>
  <c r="B52" s="1"/>
  <c r="B53" s="1"/>
  <c r="B54" s="1"/>
  <c r="B55" s="1"/>
  <c r="B56" s="1"/>
  <c r="B57" s="1"/>
  <c r="B58" s="1"/>
  <c r="B59" s="1"/>
  <c r="B60" s="1"/>
  <c r="B61" s="1"/>
  <c r="B62" s="1"/>
  <c r="B63" s="1"/>
  <c r="B64" s="1"/>
  <c r="B65" s="1"/>
  <c r="B66" s="1"/>
  <c r="B67" s="1"/>
  <c r="B68" s="1"/>
  <c r="B69" s="1"/>
  <c r="B70" s="1"/>
  <c r="B71" s="1"/>
  <c r="B72" s="1"/>
  <c r="B73" s="1"/>
  <c r="B74" s="1"/>
  <c r="B38"/>
  <c r="H35"/>
  <c r="H81" s="1"/>
  <c r="D35"/>
  <c r="D81" s="1"/>
  <c r="B10"/>
  <c r="B11" s="1"/>
  <c r="B12" s="1"/>
  <c r="B13" s="1"/>
  <c r="B14" s="1"/>
  <c r="B15" s="1"/>
  <c r="B16" s="1"/>
  <c r="B17" s="1"/>
  <c r="B18" s="1"/>
  <c r="B19" s="1"/>
  <c r="B20" s="1"/>
  <c r="B21" s="1"/>
  <c r="B22" s="1"/>
  <c r="B23" s="1"/>
  <c r="B24" s="1"/>
  <c r="B25" s="1"/>
  <c r="B26" s="1"/>
  <c r="B27" s="1"/>
  <c r="B28" s="1"/>
  <c r="B29" s="1"/>
  <c r="B30" s="1"/>
  <c r="B31" s="1"/>
  <c r="B32" s="1"/>
  <c r="B33" s="1"/>
  <c r="B34" s="1"/>
  <c r="F40" i="24"/>
  <c r="B40"/>
  <c r="F39"/>
  <c r="B39"/>
  <c r="F38"/>
  <c r="B38"/>
  <c r="F37"/>
  <c r="B37"/>
  <c r="F36"/>
  <c r="B36"/>
  <c r="F35"/>
  <c r="B35"/>
  <c r="F34"/>
  <c r="B34"/>
  <c r="F33"/>
  <c r="B33"/>
  <c r="F32"/>
  <c r="B32"/>
  <c r="F31"/>
  <c r="B31"/>
  <c r="F30"/>
  <c r="B30"/>
  <c r="F29"/>
  <c r="F41" s="1"/>
  <c r="B29"/>
  <c r="B41" s="1"/>
  <c r="F18"/>
  <c r="B18"/>
  <c r="F17"/>
  <c r="B17"/>
  <c r="F16"/>
  <c r="B16"/>
  <c r="F15"/>
  <c r="B15"/>
  <c r="F14"/>
  <c r="B14"/>
  <c r="F13"/>
  <c r="B13"/>
  <c r="F12"/>
  <c r="B12"/>
  <c r="F11"/>
  <c r="B11"/>
  <c r="F10"/>
  <c r="B10"/>
  <c r="F9"/>
  <c r="B9"/>
  <c r="F8"/>
  <c r="B8"/>
  <c r="F7"/>
  <c r="F19" s="1"/>
  <c r="B7"/>
  <c r="B19" s="1"/>
  <c r="H41" i="23"/>
  <c r="G41"/>
  <c r="D41"/>
  <c r="C41"/>
  <c r="F40"/>
  <c r="B40"/>
  <c r="F39"/>
  <c r="B39"/>
  <c r="F38"/>
  <c r="B38"/>
  <c r="F37"/>
  <c r="B37"/>
  <c r="F36"/>
  <c r="B36"/>
  <c r="F35"/>
  <c r="B35"/>
  <c r="F34"/>
  <c r="B34"/>
  <c r="F33"/>
  <c r="B33"/>
  <c r="F32"/>
  <c r="B32"/>
  <c r="F31"/>
  <c r="B31"/>
  <c r="F30"/>
  <c r="F41" s="1"/>
  <c r="B30"/>
  <c r="F29"/>
  <c r="B29"/>
  <c r="B41" s="1"/>
  <c r="B42" s="1"/>
  <c r="D19"/>
  <c r="C19"/>
  <c r="F18"/>
  <c r="B18"/>
  <c r="F17"/>
  <c r="B17"/>
  <c r="F16"/>
  <c r="B16"/>
  <c r="F15"/>
  <c r="B15"/>
  <c r="F14"/>
  <c r="B14"/>
  <c r="F13"/>
  <c r="B13"/>
  <c r="F12"/>
  <c r="B12"/>
  <c r="F11"/>
  <c r="B11"/>
  <c r="F10"/>
  <c r="B10"/>
  <c r="F9"/>
  <c r="B9"/>
  <c r="F8"/>
  <c r="B8"/>
  <c r="F7"/>
  <c r="F19" s="1"/>
  <c r="B7"/>
  <c r="B19" s="1"/>
  <c r="B20" s="1"/>
  <c r="L68" i="20"/>
  <c r="I68"/>
  <c r="I69" s="1"/>
  <c r="F68"/>
  <c r="F69" s="1"/>
  <c r="N67"/>
  <c r="M67"/>
  <c r="K67"/>
  <c r="J67"/>
  <c r="H67"/>
  <c r="G67"/>
  <c r="D67" s="1"/>
  <c r="E67" s="1"/>
  <c r="C67"/>
  <c r="N66"/>
  <c r="M66"/>
  <c r="K66"/>
  <c r="J66"/>
  <c r="G66"/>
  <c r="H66" s="1"/>
  <c r="D66"/>
  <c r="E66" s="1"/>
  <c r="C66"/>
  <c r="N65"/>
  <c r="M65"/>
  <c r="K65"/>
  <c r="J65"/>
  <c r="H65"/>
  <c r="G65"/>
  <c r="D65" s="1"/>
  <c r="E65" s="1"/>
  <c r="C65"/>
  <c r="M64"/>
  <c r="N64" s="1"/>
  <c r="K64"/>
  <c r="J64"/>
  <c r="G64"/>
  <c r="H64" s="1"/>
  <c r="C64"/>
  <c r="N63"/>
  <c r="M63"/>
  <c r="K63"/>
  <c r="J63"/>
  <c r="H63"/>
  <c r="G63"/>
  <c r="D63" s="1"/>
  <c r="E63" s="1"/>
  <c r="C63"/>
  <c r="N62"/>
  <c r="M62"/>
  <c r="K62"/>
  <c r="J62"/>
  <c r="G62"/>
  <c r="H62" s="1"/>
  <c r="D62"/>
  <c r="E62" s="1"/>
  <c r="C62"/>
  <c r="N61"/>
  <c r="M61"/>
  <c r="K61"/>
  <c r="J61"/>
  <c r="J68" s="1"/>
  <c r="H61"/>
  <c r="G61"/>
  <c r="D61" s="1"/>
  <c r="E61" s="1"/>
  <c r="C61"/>
  <c r="M60"/>
  <c r="N60" s="1"/>
  <c r="K60"/>
  <c r="J60"/>
  <c r="G60"/>
  <c r="H60" s="1"/>
  <c r="C60"/>
  <c r="N59"/>
  <c r="M59"/>
  <c r="K59"/>
  <c r="J59"/>
  <c r="H59"/>
  <c r="G59"/>
  <c r="D59" s="1"/>
  <c r="E59" s="1"/>
  <c r="C59"/>
  <c r="N58"/>
  <c r="M58"/>
  <c r="K58"/>
  <c r="J58"/>
  <c r="G58"/>
  <c r="H58" s="1"/>
  <c r="D58"/>
  <c r="E58" s="1"/>
  <c r="C58"/>
  <c r="C68" s="1"/>
  <c r="C69" s="1"/>
  <c r="N57"/>
  <c r="M57"/>
  <c r="H57"/>
  <c r="G57"/>
  <c r="D57" s="1"/>
  <c r="E57" s="1"/>
  <c r="C57"/>
  <c r="M56"/>
  <c r="M68" s="1"/>
  <c r="G56"/>
  <c r="G68" s="1"/>
  <c r="C56"/>
  <c r="M45"/>
  <c r="N45" s="1"/>
  <c r="L45"/>
  <c r="K45"/>
  <c r="J45"/>
  <c r="J46" s="1"/>
  <c r="I45"/>
  <c r="I46" s="1"/>
  <c r="G45"/>
  <c r="G46" s="1"/>
  <c r="H46" s="1"/>
  <c r="F45"/>
  <c r="F46" s="1"/>
  <c r="N44"/>
  <c r="K44"/>
  <c r="H44"/>
  <c r="E44"/>
  <c r="D44"/>
  <c r="C44"/>
  <c r="N43"/>
  <c r="K43"/>
  <c r="H43"/>
  <c r="E43"/>
  <c r="D43"/>
  <c r="C43"/>
  <c r="N42"/>
  <c r="K42"/>
  <c r="H42"/>
  <c r="E42"/>
  <c r="D42"/>
  <c r="C42"/>
  <c r="N41"/>
  <c r="K41"/>
  <c r="H41"/>
  <c r="E41"/>
  <c r="D41"/>
  <c r="C41"/>
  <c r="N40"/>
  <c r="K40"/>
  <c r="H40"/>
  <c r="E40"/>
  <c r="D40"/>
  <c r="C40"/>
  <c r="N39"/>
  <c r="K39"/>
  <c r="H39"/>
  <c r="E39"/>
  <c r="D39"/>
  <c r="C39"/>
  <c r="N38"/>
  <c r="K38"/>
  <c r="H38"/>
  <c r="E38"/>
  <c r="D38"/>
  <c r="C38"/>
  <c r="N37"/>
  <c r="K37"/>
  <c r="H37"/>
  <c r="E37"/>
  <c r="D37"/>
  <c r="C37"/>
  <c r="N36"/>
  <c r="K36"/>
  <c r="H36"/>
  <c r="E36"/>
  <c r="D36"/>
  <c r="C36"/>
  <c r="N35"/>
  <c r="K35"/>
  <c r="H35"/>
  <c r="E35"/>
  <c r="D35"/>
  <c r="C35"/>
  <c r="N34"/>
  <c r="H34"/>
  <c r="E34"/>
  <c r="D34"/>
  <c r="D45" s="1"/>
  <c r="C34"/>
  <c r="N33"/>
  <c r="H33"/>
  <c r="D33"/>
  <c r="C33"/>
  <c r="C45" s="1"/>
  <c r="C46" s="1"/>
  <c r="N21"/>
  <c r="M21"/>
  <c r="M22" s="1"/>
  <c r="N22" s="1"/>
  <c r="L21"/>
  <c r="L22" s="1"/>
  <c r="K21"/>
  <c r="J21"/>
  <c r="J22" s="1"/>
  <c r="K22" s="1"/>
  <c r="I21"/>
  <c r="I22" s="1"/>
  <c r="H21"/>
  <c r="G21"/>
  <c r="G22" s="1"/>
  <c r="H22" s="1"/>
  <c r="F21"/>
  <c r="F22" s="1"/>
  <c r="N20"/>
  <c r="K20"/>
  <c r="H20"/>
  <c r="E20"/>
  <c r="D20"/>
  <c r="C20"/>
  <c r="N19"/>
  <c r="K19"/>
  <c r="H19"/>
  <c r="D19"/>
  <c r="C19"/>
  <c r="E19" s="1"/>
  <c r="N18"/>
  <c r="K18"/>
  <c r="H18"/>
  <c r="E18"/>
  <c r="D18"/>
  <c r="C18"/>
  <c r="N17"/>
  <c r="K17"/>
  <c r="H17"/>
  <c r="D17"/>
  <c r="C17"/>
  <c r="E17" s="1"/>
  <c r="N16"/>
  <c r="K16"/>
  <c r="H16"/>
  <c r="E16"/>
  <c r="D16"/>
  <c r="C16"/>
  <c r="N15"/>
  <c r="K15"/>
  <c r="H15"/>
  <c r="D15"/>
  <c r="C15"/>
  <c r="E15" s="1"/>
  <c r="N14"/>
  <c r="K14"/>
  <c r="H14"/>
  <c r="E14"/>
  <c r="D14"/>
  <c r="C14"/>
  <c r="N13"/>
  <c r="K13"/>
  <c r="H13"/>
  <c r="D13"/>
  <c r="C13"/>
  <c r="E13" s="1"/>
  <c r="N12"/>
  <c r="H12"/>
  <c r="D12"/>
  <c r="E12" s="1"/>
  <c r="C12"/>
  <c r="C21" s="1"/>
  <c r="C22" s="1"/>
  <c r="N11"/>
  <c r="H11"/>
  <c r="D11"/>
  <c r="C11"/>
  <c r="E11" s="1"/>
  <c r="N10"/>
  <c r="H10"/>
  <c r="E10"/>
  <c r="D10"/>
  <c r="C10"/>
  <c r="N9"/>
  <c r="H9"/>
  <c r="E9"/>
  <c r="D9"/>
  <c r="D21" s="1"/>
  <c r="C9"/>
  <c r="L30" i="18"/>
  <c r="K30"/>
  <c r="G24"/>
  <c r="F24"/>
  <c r="E24"/>
  <c r="D24"/>
  <c r="G15"/>
  <c r="F15"/>
  <c r="E15"/>
  <c r="D15"/>
  <c r="L13"/>
  <c r="K13"/>
  <c r="G30" i="17"/>
  <c r="F30"/>
  <c r="E30"/>
  <c r="D30"/>
  <c r="C30"/>
  <c r="E14" i="15"/>
  <c r="D14"/>
  <c r="C58" i="14"/>
  <c r="D24"/>
  <c r="C24"/>
  <c r="E14"/>
  <c r="E59" s="1"/>
  <c r="D14"/>
  <c r="D59" s="1"/>
  <c r="D61" s="1"/>
  <c r="D65" s="1"/>
  <c r="C14"/>
  <c r="C59" s="1"/>
  <c r="C61" s="1"/>
  <c r="C65" s="1"/>
  <c r="E9"/>
  <c r="E58" s="1"/>
  <c r="D9"/>
  <c r="D58" s="1"/>
  <c r="C9"/>
  <c r="H48" i="13"/>
  <c r="G48"/>
  <c r="E48"/>
  <c r="H36"/>
  <c r="G36"/>
  <c r="F36"/>
  <c r="E36"/>
  <c r="E27"/>
  <c r="H25"/>
  <c r="G25"/>
  <c r="G22" s="1"/>
  <c r="F25"/>
  <c r="F22" s="1"/>
  <c r="E25"/>
  <c r="H22"/>
  <c r="H56" s="1"/>
  <c r="E22"/>
  <c r="E35" s="1"/>
  <c r="H14"/>
  <c r="H9" s="1"/>
  <c r="G14"/>
  <c r="F14"/>
  <c r="E14"/>
  <c r="H11"/>
  <c r="G11"/>
  <c r="G9" s="1"/>
  <c r="G54" s="1"/>
  <c r="F11"/>
  <c r="F9" s="1"/>
  <c r="F54" s="1"/>
  <c r="E11"/>
  <c r="E9"/>
  <c r="E54" s="1"/>
  <c r="F74" i="12"/>
  <c r="G62"/>
  <c r="D62"/>
  <c r="G57"/>
  <c r="F57"/>
  <c r="E57"/>
  <c r="D57"/>
  <c r="G50"/>
  <c r="F50"/>
  <c r="E50"/>
  <c r="D50"/>
  <c r="D41" s="1"/>
  <c r="G43"/>
  <c r="G41" s="1"/>
  <c r="F43"/>
  <c r="E43"/>
  <c r="D43"/>
  <c r="F41"/>
  <c r="E41"/>
  <c r="E74" s="1"/>
  <c r="G18"/>
  <c r="F18"/>
  <c r="E18"/>
  <c r="D18"/>
  <c r="D9" s="1"/>
  <c r="D74" s="1"/>
  <c r="G9"/>
  <c r="G74" s="1"/>
  <c r="F9"/>
  <c r="E9"/>
  <c r="F16" i="11"/>
  <c r="E16"/>
  <c r="D16"/>
  <c r="C16"/>
  <c r="F44" i="10"/>
  <c r="E44"/>
  <c r="D44"/>
  <c r="E43"/>
  <c r="D43"/>
  <c r="C43"/>
  <c r="F39"/>
  <c r="E39"/>
  <c r="D39"/>
  <c r="E38"/>
  <c r="D38"/>
  <c r="C38"/>
  <c r="F35"/>
  <c r="E35"/>
  <c r="D35"/>
  <c r="E34"/>
  <c r="D34"/>
  <c r="C34"/>
  <c r="F30"/>
  <c r="E30"/>
  <c r="D30"/>
  <c r="E29"/>
  <c r="D29"/>
  <c r="C29"/>
  <c r="E25"/>
  <c r="D25"/>
  <c r="C25"/>
  <c r="E24"/>
  <c r="E26" s="1"/>
  <c r="D24"/>
  <c r="D26" s="1"/>
  <c r="C24"/>
  <c r="F23"/>
  <c r="F26" s="1"/>
  <c r="E23"/>
  <c r="D23"/>
  <c r="C23"/>
  <c r="F22"/>
  <c r="E22"/>
  <c r="D22"/>
  <c r="E21"/>
  <c r="D21"/>
  <c r="C21"/>
  <c r="F18"/>
  <c r="E18"/>
  <c r="D18"/>
  <c r="E17"/>
  <c r="D17"/>
  <c r="C17"/>
  <c r="F14"/>
  <c r="E14"/>
  <c r="D14"/>
  <c r="E13"/>
  <c r="D13"/>
  <c r="C13"/>
  <c r="F10"/>
  <c r="E10"/>
  <c r="D10"/>
  <c r="E9"/>
  <c r="D9"/>
  <c r="C9"/>
  <c r="E33" i="6"/>
  <c r="E23"/>
  <c r="E140" i="5"/>
  <c r="E110"/>
  <c r="E17"/>
  <c r="I96" i="4"/>
  <c r="F96"/>
  <c r="E96"/>
  <c r="D96"/>
  <c r="K94"/>
  <c r="J94"/>
  <c r="I94"/>
  <c r="K92"/>
  <c r="J92"/>
  <c r="I92"/>
  <c r="K89"/>
  <c r="J89"/>
  <c r="I89"/>
  <c r="K85"/>
  <c r="J84"/>
  <c r="I84"/>
  <c r="K83"/>
  <c r="J83"/>
  <c r="I83"/>
  <c r="K81"/>
  <c r="J81"/>
  <c r="I81"/>
  <c r="K79"/>
  <c r="J79"/>
  <c r="I79"/>
  <c r="K78"/>
  <c r="J78"/>
  <c r="I78"/>
  <c r="K76"/>
  <c r="J76"/>
  <c r="I76"/>
  <c r="K74"/>
  <c r="J74"/>
  <c r="I74"/>
  <c r="K73"/>
  <c r="J73"/>
  <c r="I73"/>
  <c r="K71"/>
  <c r="J71"/>
  <c r="I71"/>
  <c r="K70"/>
  <c r="J70"/>
  <c r="I70"/>
  <c r="K69"/>
  <c r="J69"/>
  <c r="I69"/>
  <c r="K68"/>
  <c r="J68"/>
  <c r="I68"/>
  <c r="K67"/>
  <c r="J67"/>
  <c r="I67"/>
  <c r="K64"/>
  <c r="J64"/>
  <c r="I64"/>
  <c r="K63"/>
  <c r="J63"/>
  <c r="I63"/>
  <c r="K62"/>
  <c r="J62"/>
  <c r="I62"/>
  <c r="K61"/>
  <c r="J61"/>
  <c r="I61"/>
  <c r="K60"/>
  <c r="J60"/>
  <c r="I60"/>
  <c r="K59"/>
  <c r="J59"/>
  <c r="I59"/>
  <c r="K58"/>
  <c r="J58"/>
  <c r="I58"/>
  <c r="K57"/>
  <c r="K56"/>
  <c r="J56"/>
  <c r="I56"/>
  <c r="K55"/>
  <c r="J55"/>
  <c r="I55"/>
  <c r="K54"/>
  <c r="J54"/>
  <c r="I54"/>
  <c r="K53"/>
  <c r="J53"/>
  <c r="I53"/>
  <c r="K52"/>
  <c r="J52"/>
  <c r="I52"/>
  <c r="K51"/>
  <c r="J51"/>
  <c r="I51"/>
  <c r="K49"/>
  <c r="J49"/>
  <c r="I49"/>
  <c r="K48"/>
  <c r="J48"/>
  <c r="I48"/>
  <c r="K46"/>
  <c r="J46"/>
  <c r="I46"/>
  <c r="K45"/>
  <c r="J45"/>
  <c r="I45"/>
  <c r="K43"/>
  <c r="J43"/>
  <c r="I43"/>
  <c r="K41"/>
  <c r="J41"/>
  <c r="I41"/>
  <c r="K39"/>
  <c r="J39"/>
  <c r="I39"/>
  <c r="K38"/>
  <c r="J38"/>
  <c r="I38"/>
  <c r="K37"/>
  <c r="J37"/>
  <c r="I37"/>
  <c r="K36"/>
  <c r="J36"/>
  <c r="I36"/>
  <c r="K34"/>
  <c r="J34"/>
  <c r="I34"/>
  <c r="K33"/>
  <c r="J33"/>
  <c r="I33"/>
  <c r="K31"/>
  <c r="J31"/>
  <c r="I31"/>
  <c r="K30"/>
  <c r="J30"/>
  <c r="I30"/>
  <c r="K29"/>
  <c r="J29"/>
  <c r="I29"/>
  <c r="K28"/>
  <c r="J28"/>
  <c r="I28"/>
  <c r="K27"/>
  <c r="J27"/>
  <c r="I27"/>
  <c r="K26"/>
  <c r="J26"/>
  <c r="I26"/>
  <c r="K25"/>
  <c r="K24"/>
  <c r="J24"/>
  <c r="I24"/>
  <c r="I20"/>
  <c r="H20"/>
  <c r="K20" s="1"/>
  <c r="G20"/>
  <c r="J20" s="1"/>
  <c r="I19"/>
  <c r="H19"/>
  <c r="G19"/>
  <c r="K19" s="1"/>
  <c r="K17"/>
  <c r="J17"/>
  <c r="I17"/>
  <c r="K16"/>
  <c r="J16"/>
  <c r="I16"/>
  <c r="K14"/>
  <c r="J14"/>
  <c r="I14"/>
  <c r="K12"/>
  <c r="J12"/>
  <c r="I12"/>
  <c r="K10"/>
  <c r="J10"/>
  <c r="I10"/>
  <c r="K9"/>
  <c r="J9"/>
  <c r="I9"/>
  <c r="K8"/>
  <c r="J8"/>
  <c r="I8"/>
  <c r="K7"/>
  <c r="J7"/>
  <c r="I7"/>
  <c r="K5"/>
  <c r="J5"/>
  <c r="I5"/>
  <c r="I33" i="3"/>
  <c r="H33"/>
  <c r="J33" s="1"/>
  <c r="G33"/>
  <c r="F33"/>
  <c r="E33"/>
  <c r="D33"/>
  <c r="J32"/>
  <c r="I32"/>
  <c r="J31"/>
  <c r="I31"/>
  <c r="J30"/>
  <c r="I30"/>
  <c r="J27"/>
  <c r="I27"/>
  <c r="J25"/>
  <c r="I25"/>
  <c r="J23"/>
  <c r="I23"/>
  <c r="J19"/>
  <c r="I19"/>
  <c r="J18"/>
  <c r="I18"/>
  <c r="J17"/>
  <c r="J16"/>
  <c r="I16"/>
  <c r="J15"/>
  <c r="I15"/>
  <c r="J14"/>
  <c r="I14"/>
  <c r="J13"/>
  <c r="I13"/>
  <c r="J12"/>
  <c r="I12"/>
  <c r="J11"/>
  <c r="I11"/>
  <c r="J10"/>
  <c r="I10"/>
  <c r="J9"/>
  <c r="I9"/>
  <c r="J8"/>
  <c r="I8"/>
  <c r="J7"/>
  <c r="I7"/>
  <c r="J5"/>
  <c r="I5"/>
  <c r="J69" i="20" l="1"/>
  <c r="K69" s="1"/>
  <c r="K68"/>
  <c r="N68"/>
  <c r="M69"/>
  <c r="N69" s="1"/>
  <c r="D46"/>
  <c r="E46" s="1"/>
  <c r="E45"/>
  <c r="D22"/>
  <c r="E22" s="1"/>
  <c r="E21"/>
  <c r="G69"/>
  <c r="H69" s="1"/>
  <c r="H68"/>
  <c r="K46"/>
  <c r="M46"/>
  <c r="N46" s="1"/>
  <c r="D60"/>
  <c r="E60" s="1"/>
  <c r="D64"/>
  <c r="E64" s="1"/>
  <c r="H45"/>
  <c r="N56"/>
  <c r="E33"/>
  <c r="H56"/>
  <c r="D56"/>
  <c r="E60" i="14"/>
  <c r="E65" s="1"/>
  <c r="E23"/>
  <c r="G35" i="13"/>
  <c r="G56"/>
  <c r="G59" s="1"/>
  <c r="F35"/>
  <c r="F56"/>
  <c r="F58" s="1"/>
  <c r="F62" s="1"/>
  <c r="F71" s="1"/>
  <c r="H35"/>
  <c r="H54"/>
  <c r="H58" s="1"/>
  <c r="H62" s="1"/>
  <c r="H71" s="1"/>
  <c r="E56"/>
  <c r="E59" s="1"/>
  <c r="E64" s="1"/>
  <c r="E73" s="1"/>
  <c r="H96" i="4"/>
  <c r="J19"/>
  <c r="G96"/>
  <c r="J96" s="1"/>
  <c r="E56" i="20" l="1"/>
  <c r="D68"/>
  <c r="K96" i="4"/>
  <c r="D69" i="20" l="1"/>
  <c r="E69" s="1"/>
  <c r="E68"/>
  <c r="I39" i="1" l="1"/>
  <c r="I23"/>
  <c r="I73" l="1"/>
  <c r="L21" i="2" l="1"/>
  <c r="O46" i="1" l="1"/>
  <c r="P46"/>
  <c r="Q46"/>
  <c r="R46"/>
  <c r="S46"/>
  <c r="T46"/>
  <c r="U46"/>
  <c r="V46"/>
  <c r="W46"/>
  <c r="X46" l="1"/>
  <c r="K46" s="1"/>
  <c r="W95" l="1"/>
  <c r="V95"/>
  <c r="U95"/>
  <c r="T95"/>
  <c r="S95"/>
  <c r="R95"/>
  <c r="Q95"/>
  <c r="P95"/>
  <c r="O95"/>
  <c r="W93"/>
  <c r="V93"/>
  <c r="U93"/>
  <c r="T93"/>
  <c r="S93"/>
  <c r="R93"/>
  <c r="Q93"/>
  <c r="P93"/>
  <c r="O93"/>
  <c r="W87"/>
  <c r="V87"/>
  <c r="U87"/>
  <c r="T87"/>
  <c r="S87"/>
  <c r="R87"/>
  <c r="Q87"/>
  <c r="P87"/>
  <c r="O87"/>
  <c r="W85"/>
  <c r="V85"/>
  <c r="U85"/>
  <c r="T85"/>
  <c r="S85"/>
  <c r="R85"/>
  <c r="Q85"/>
  <c r="P85"/>
  <c r="O85"/>
  <c r="W83"/>
  <c r="V83"/>
  <c r="U83"/>
  <c r="T83"/>
  <c r="S83"/>
  <c r="R83"/>
  <c r="Q83"/>
  <c r="P83"/>
  <c r="O83"/>
  <c r="W81"/>
  <c r="V81"/>
  <c r="U81"/>
  <c r="T81"/>
  <c r="S81"/>
  <c r="R81"/>
  <c r="Q81"/>
  <c r="P81"/>
  <c r="O81"/>
  <c r="W79"/>
  <c r="V79"/>
  <c r="U79"/>
  <c r="T79"/>
  <c r="S79"/>
  <c r="R79"/>
  <c r="Q79"/>
  <c r="P79"/>
  <c r="O79"/>
  <c r="W77"/>
  <c r="V77"/>
  <c r="U77"/>
  <c r="T77"/>
  <c r="S77"/>
  <c r="R77"/>
  <c r="Q77"/>
  <c r="P77"/>
  <c r="O77"/>
  <c r="W71"/>
  <c r="V71"/>
  <c r="U71"/>
  <c r="T71"/>
  <c r="S71"/>
  <c r="R71"/>
  <c r="Q71"/>
  <c r="P71"/>
  <c r="O71"/>
  <c r="W69"/>
  <c r="V69"/>
  <c r="U69"/>
  <c r="T69"/>
  <c r="S69"/>
  <c r="R69"/>
  <c r="Q69"/>
  <c r="P69"/>
  <c r="O69"/>
  <c r="W67"/>
  <c r="V67"/>
  <c r="U67"/>
  <c r="T67"/>
  <c r="S67"/>
  <c r="R67"/>
  <c r="Q67"/>
  <c r="P67"/>
  <c r="O67"/>
  <c r="W61"/>
  <c r="V61"/>
  <c r="U61"/>
  <c r="T61"/>
  <c r="S61"/>
  <c r="R61"/>
  <c r="Q61"/>
  <c r="P61"/>
  <c r="O61"/>
  <c r="W59"/>
  <c r="V59"/>
  <c r="U59"/>
  <c r="T59"/>
  <c r="S59"/>
  <c r="R59"/>
  <c r="Q59"/>
  <c r="P59"/>
  <c r="O59"/>
  <c r="W57"/>
  <c r="V57"/>
  <c r="U57"/>
  <c r="T57"/>
  <c r="S57"/>
  <c r="R57"/>
  <c r="Q57"/>
  <c r="P57"/>
  <c r="O57"/>
  <c r="W55"/>
  <c r="V55"/>
  <c r="U55"/>
  <c r="T55"/>
  <c r="S55"/>
  <c r="R55"/>
  <c r="Q55"/>
  <c r="P55"/>
  <c r="O55"/>
  <c r="W48"/>
  <c r="V48"/>
  <c r="U48"/>
  <c r="T48"/>
  <c r="S48"/>
  <c r="R48"/>
  <c r="Q48"/>
  <c r="P48"/>
  <c r="O48"/>
  <c r="W44"/>
  <c r="V44"/>
  <c r="U44"/>
  <c r="T44"/>
  <c r="S44"/>
  <c r="R44"/>
  <c r="Q44"/>
  <c r="P44"/>
  <c r="O44"/>
  <c r="W37"/>
  <c r="V37"/>
  <c r="U37"/>
  <c r="T37"/>
  <c r="S37"/>
  <c r="R37"/>
  <c r="Q37"/>
  <c r="P37"/>
  <c r="O37"/>
  <c r="W35"/>
  <c r="V35"/>
  <c r="U35"/>
  <c r="T35"/>
  <c r="S35"/>
  <c r="R35"/>
  <c r="Q35"/>
  <c r="P35"/>
  <c r="O35"/>
  <c r="W33"/>
  <c r="V33"/>
  <c r="U33"/>
  <c r="T33"/>
  <c r="S33"/>
  <c r="R33"/>
  <c r="Q33"/>
  <c r="P33"/>
  <c r="O33"/>
  <c r="W31"/>
  <c r="V31"/>
  <c r="U31"/>
  <c r="T31"/>
  <c r="S31"/>
  <c r="R31"/>
  <c r="Q31"/>
  <c r="P31"/>
  <c r="O31"/>
  <c r="W29"/>
  <c r="V29"/>
  <c r="U29"/>
  <c r="T29"/>
  <c r="S29"/>
  <c r="R29"/>
  <c r="Q29"/>
  <c r="P29"/>
  <c r="O29"/>
  <c r="W27"/>
  <c r="V27"/>
  <c r="U27"/>
  <c r="T27"/>
  <c r="S27"/>
  <c r="R27"/>
  <c r="Q27"/>
  <c r="P27"/>
  <c r="O27"/>
  <c r="W21"/>
  <c r="V21"/>
  <c r="U21"/>
  <c r="T21"/>
  <c r="S21"/>
  <c r="R21"/>
  <c r="Q21"/>
  <c r="P21"/>
  <c r="O21"/>
  <c r="W19"/>
  <c r="V19"/>
  <c r="U19"/>
  <c r="T19"/>
  <c r="S19"/>
  <c r="R19"/>
  <c r="Q19"/>
  <c r="P19"/>
  <c r="O19"/>
  <c r="W15"/>
  <c r="V15"/>
  <c r="U15"/>
  <c r="T15"/>
  <c r="S15"/>
  <c r="R15"/>
  <c r="Q15"/>
  <c r="P15"/>
  <c r="O15"/>
  <c r="W17"/>
  <c r="V17"/>
  <c r="U17"/>
  <c r="T17"/>
  <c r="S17"/>
  <c r="R17"/>
  <c r="Q17"/>
  <c r="P17"/>
  <c r="O17"/>
  <c r="X27" l="1"/>
  <c r="K27" s="1"/>
  <c r="X15"/>
  <c r="K15" s="1"/>
  <c r="X19"/>
  <c r="K19" s="1"/>
  <c r="X87"/>
  <c r="K87" s="1"/>
  <c r="X59"/>
  <c r="K59" s="1"/>
  <c r="X79"/>
  <c r="K79" s="1"/>
  <c r="X48"/>
  <c r="K48" s="1"/>
  <c r="X55"/>
  <c r="K55" s="1"/>
  <c r="X71"/>
  <c r="K71" s="1"/>
  <c r="X93"/>
  <c r="X31"/>
  <c r="K31" s="1"/>
  <c r="X57"/>
  <c r="K57" s="1"/>
  <c r="X77"/>
  <c r="K77" s="1"/>
  <c r="X61"/>
  <c r="K61" s="1"/>
  <c r="X95"/>
  <c r="K95" s="1"/>
  <c r="X35"/>
  <c r="K35" s="1"/>
  <c r="X37"/>
  <c r="K37" s="1"/>
  <c r="X67"/>
  <c r="K67" s="1"/>
  <c r="X81"/>
  <c r="K81" s="1"/>
  <c r="X44"/>
  <c r="K44" s="1"/>
  <c r="X83"/>
  <c r="K83" s="1"/>
  <c r="X85"/>
  <c r="K85" s="1"/>
  <c r="X33"/>
  <c r="K33" s="1"/>
  <c r="X21"/>
  <c r="K21" s="1"/>
  <c r="X69"/>
  <c r="K69" s="1"/>
  <c r="X29"/>
  <c r="K29" s="1"/>
  <c r="X17"/>
  <c r="K17" s="1"/>
  <c r="X50" l="1"/>
  <c r="M17" i="2" s="1"/>
  <c r="K93" i="1"/>
  <c r="X97"/>
  <c r="X63"/>
  <c r="X73"/>
  <c r="X89"/>
  <c r="M20" i="2" s="1"/>
  <c r="X39" i="1"/>
  <c r="M19" i="2" l="1"/>
  <c r="K73" i="1"/>
  <c r="M16" i="2"/>
  <c r="K39" i="1"/>
  <c r="M21" i="2"/>
  <c r="O15" s="1"/>
  <c r="K97" i="1"/>
  <c r="S89"/>
  <c r="R89"/>
  <c r="Q89"/>
  <c r="P89"/>
  <c r="O89"/>
  <c r="I89"/>
  <c r="K89" l="1"/>
  <c r="X23" l="1"/>
  <c r="C4" i="2"/>
  <c r="C6"/>
  <c r="I97" i="1"/>
  <c r="C8" l="1"/>
  <c r="M22" i="2" s="1"/>
  <c r="M15"/>
  <c r="K23" i="1"/>
  <c r="R97" l="1"/>
  <c r="I63"/>
  <c r="O97" l="1"/>
  <c r="P97"/>
  <c r="Q97"/>
  <c r="S97"/>
  <c r="L20" i="2"/>
  <c r="L16"/>
  <c r="L15"/>
  <c r="L19"/>
  <c r="L18"/>
  <c r="L17"/>
  <c r="I50" i="1"/>
  <c r="K50" l="1"/>
  <c r="K63"/>
  <c r="O20" i="2" l="1"/>
  <c r="O19"/>
  <c r="O16"/>
  <c r="M18"/>
  <c r="O18" s="1"/>
  <c r="O17"/>
  <c r="O21"/>
  <c r="B9" l="1"/>
  <c r="O14"/>
  <c r="O22" l="1"/>
</calcChain>
</file>

<file path=xl/sharedStrings.xml><?xml version="1.0" encoding="utf-8"?>
<sst xmlns="http://schemas.openxmlformats.org/spreadsheetml/2006/main" count="2377" uniqueCount="1228">
  <si>
    <t xml:space="preserve">       </t>
  </si>
  <si>
    <t>(1)</t>
  </si>
  <si>
    <t>(2)</t>
  </si>
  <si>
    <t>(3)</t>
  </si>
  <si>
    <t>(4)</t>
  </si>
  <si>
    <t>◔</t>
  </si>
  <si>
    <t>◑</t>
  </si>
  <si>
    <t>◕</t>
  </si>
  <si>
    <t>○</t>
  </si>
  <si>
    <t>●</t>
  </si>
  <si>
    <t>(5)</t>
  </si>
  <si>
    <t xml:space="preserve"> </t>
  </si>
  <si>
    <t>Назив јавног предузећа</t>
  </si>
  <si>
    <t>Датум</t>
  </si>
  <si>
    <t xml:space="preserve">Крајња оцена </t>
  </si>
  <si>
    <t>Главна оцена</t>
  </si>
  <si>
    <t>Међу-оцена</t>
  </si>
  <si>
    <t>Тежински фактор (пондер), %</t>
  </si>
  <si>
    <t>Појединачна оцена (у %)</t>
  </si>
  <si>
    <t>У развијању</t>
  </si>
  <si>
    <t>Пракса у формирању</t>
  </si>
  <si>
    <t>Развијена пракса</t>
  </si>
  <si>
    <t>Најбоља пракса</t>
  </si>
  <si>
    <t>Не постоји пракса</t>
  </si>
  <si>
    <t xml:space="preserve">Коментари </t>
  </si>
  <si>
    <t>Назив јавног предузећа:</t>
  </si>
  <si>
    <t>Датум:</t>
  </si>
  <si>
    <t>A. Посвећеност принципима кор.управљања</t>
  </si>
  <si>
    <t>Б. Надзорни одбор</t>
  </si>
  <si>
    <t>Г.  Финансијска дисциплина</t>
  </si>
  <si>
    <t>Д. Транспарентност и јавност пословања</t>
  </si>
  <si>
    <t>В. Извршни органи</t>
  </si>
  <si>
    <t>Ђ. Контролно окружење и процеси</t>
  </si>
  <si>
    <t>Коначна оцена предузећа</t>
  </si>
  <si>
    <t>А.1.</t>
  </si>
  <si>
    <t>А.2.</t>
  </si>
  <si>
    <t>А.3.</t>
  </si>
  <si>
    <t>А.4.</t>
  </si>
  <si>
    <t>Б.1</t>
  </si>
  <si>
    <t>Б.2.</t>
  </si>
  <si>
    <t>Б.3.</t>
  </si>
  <si>
    <t>Б.4.</t>
  </si>
  <si>
    <t>Б.6.</t>
  </si>
  <si>
    <t>Б.5</t>
  </si>
  <si>
    <t>В.1.</t>
  </si>
  <si>
    <t>В.2.</t>
  </si>
  <si>
    <t>В.3.</t>
  </si>
  <si>
    <t>Г.1.</t>
  </si>
  <si>
    <t>Г.2.</t>
  </si>
  <si>
    <t>Г.3.</t>
  </si>
  <si>
    <t>Г.4.</t>
  </si>
  <si>
    <t>Д.1.</t>
  </si>
  <si>
    <t>Д.2.</t>
  </si>
  <si>
    <t>Д.3.</t>
  </si>
  <si>
    <r>
      <rPr>
        <b/>
        <sz val="11"/>
        <rFont val="Times New Roman"/>
        <family val="1"/>
      </rPr>
      <t>Напомена</t>
    </r>
    <r>
      <rPr>
        <sz val="11"/>
        <rFont val="Times New Roman"/>
        <family val="1"/>
      </rPr>
      <t xml:space="preserve">: 
Уколико су одговори из одељка различити, појединачно их навести у поље "коментари". </t>
    </r>
  </si>
  <si>
    <t>Ђ.1.</t>
  </si>
  <si>
    <t>Ђ.2</t>
  </si>
  <si>
    <t>Ђ.3.</t>
  </si>
  <si>
    <t>Ђ.4.</t>
  </si>
  <si>
    <t>Ђ.5.</t>
  </si>
  <si>
    <t>Ђ.6.</t>
  </si>
  <si>
    <t>Е.1.</t>
  </si>
  <si>
    <t>Е.2.</t>
  </si>
  <si>
    <t xml:space="preserve">Преглед резултата и коначна оцена </t>
  </si>
  <si>
    <r>
      <rPr>
        <sz val="11"/>
        <rFont val="Times New Roman"/>
        <family val="1"/>
      </rPr>
      <t xml:space="preserve">Коментари:
</t>
    </r>
    <r>
      <rPr>
        <sz val="12"/>
        <rFont val="Times New Roman"/>
        <family val="1"/>
      </rPr>
      <t xml:space="preserve">
</t>
    </r>
  </si>
  <si>
    <r>
      <rPr>
        <b/>
        <sz val="11"/>
        <rFont val="Times New Roman"/>
        <family val="1"/>
      </rPr>
      <t>Функције корпоративног управљања:</t>
    </r>
    <r>
      <rPr>
        <sz val="11"/>
        <rFont val="Times New Roman"/>
        <family val="1"/>
      </rPr>
      <t xml:space="preserve">
2.1) Предузеће има формално уређене процедуре који регулишу сукобе интереса и уређен процес којим се обезбеђује примена ових процедура;
2.2) У предузећу постоји лице/одељење које се стара о раду, седницама, писању аката, организацији рада надзорног одбора/скупштине.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</si>
  <si>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1"/>
        <rFont val="Times New Roman"/>
        <family val="1"/>
      </rPr>
      <t xml:space="preserve">Програм за унапређење корпоративног управљања: </t>
    </r>
    <r>
      <rPr>
        <sz val="11"/>
        <rFont val="Times New Roman"/>
        <family val="1"/>
      </rPr>
      <t xml:space="preserve">
3.1) Предузеће је усвојило/спроводи програм за унапређење принципа и процедура корпоративног управљања.
3.2) Програм обухвата анализу снаге и слабости корпоративног управљања у предузећу, укључујући примену мера, предложене временске рокове и јасну поделу одговорности.
</t>
    </r>
  </si>
  <si>
    <r>
      <rPr>
        <b/>
        <sz val="11"/>
        <rFont val="Times New Roman"/>
        <family val="1"/>
      </rPr>
      <t xml:space="preserve">Обавештавање о питањима корпоративног управљања унутар предузећа и заинтересованих актера: </t>
    </r>
    <r>
      <rPr>
        <sz val="11"/>
        <rFont val="Times New Roman"/>
        <family val="1"/>
      </rPr>
      <t xml:space="preserve">
4.1) Предузеће обавештава интерне стране унутар предузећа и спољне заинтересоване стране о циљевима пословања,праксама и активностима које се односе на корпоративно управљање.
4.2) Предузеће има јасне  процедуре путем којих запослени могу писменим или усменим путем да изнесу оправдану сумњу и доказ ако су уочили било какву незаконитост у пословању. </t>
    </r>
  </si>
  <si>
    <r>
      <rPr>
        <b/>
        <sz val="11"/>
        <rFont val="Times New Roman"/>
        <family val="1"/>
      </rPr>
      <t xml:space="preserve">Рад НО/Скупштине: </t>
    </r>
    <r>
      <rPr>
        <sz val="11"/>
        <rFont val="Times New Roman"/>
        <family val="1"/>
      </rPr>
      <t xml:space="preserve">           
2.1) У предузећу постоји годишњи унапред дефинисани календар седница НО/Скупштине;  
2.2) Дневни ред састанака и одговарајући пратећи материјал достављају се члановима НО/Скупштине довољно унапред како би могли да доносе одлуке; 
2.3) Председник одбора је одговоран за ефикасност рада одбора и, кад је то потребно, у сарадњи с другим члановима одбора омогућава комуникацију са надлежним државним органом;</t>
    </r>
  </si>
  <si>
    <r>
      <rPr>
        <b/>
        <sz val="11"/>
        <rFont val="Times New Roman"/>
        <family val="1"/>
      </rPr>
      <t xml:space="preserve">Надлежности: </t>
    </r>
    <r>
      <rPr>
        <sz val="11"/>
        <rFont val="Times New Roman"/>
        <family val="1"/>
      </rPr>
      <t xml:space="preserve">
3.1) Сви чланови НО/Скупштине су активно укључени у сва важна питања, редовно информисани о значајним променама у пословању предузећа и спољном окружењу и поступају у најбољем интересу предузећа; 
3.2) НО/Скупштина одобрава, прати и контролише стратегију у оквиру циљева предузећа и индикатора учинка;                                                                                                                                                                    3.3) НО/Скупштина  идентификује кључне ризике и разрађује и надгледа делотворне политике и процедуре  управљања финансијским и оперативним ризицима, али и ризицима који су везани за питања људских права, рада и животне средине; учествује у доношењу плана пословања од почетка процедуре.</t>
    </r>
  </si>
  <si>
    <r>
      <rPr>
        <b/>
        <sz val="11"/>
        <rFont val="Times New Roman"/>
        <family val="1"/>
      </rPr>
      <t xml:space="preserve">Оцена рада и обука: </t>
    </r>
    <r>
      <rPr>
        <sz val="11"/>
        <rFont val="Times New Roman"/>
        <family val="1"/>
      </rPr>
      <t xml:space="preserve">
6.1) НО/Скупштина врши оцењивање свог укупног учинка. Резултати оцењивања су основа за конкретне предлоге за побољшање њиховог рада, као и за дефинисање области у којима би требало да добије даљу обуку; 
6.2) Уводна обука организује се за корпоративно управљање за нове чланове, док се текућа обука организује према потреби, укључујући обуку о управљању и развоју.  
</t>
    </r>
    <r>
      <rPr>
        <b/>
        <u/>
        <sz val="11"/>
        <rFont val="Times New Roman"/>
        <family val="1"/>
      </rPr>
      <t xml:space="preserve">
</t>
    </r>
  </si>
  <si>
    <r>
      <rPr>
        <b/>
        <sz val="11"/>
        <rFont val="Times New Roman"/>
        <family val="1"/>
      </rPr>
      <t xml:space="preserve">Организација: </t>
    </r>
    <r>
      <rPr>
        <sz val="11"/>
        <rFont val="Times New Roman"/>
        <family val="1"/>
      </rPr>
      <t xml:space="preserve">
2.1) Пословодство утврђује и усмерава укупну организациону структуру предузећа и њен развој;
2.2) Пословодство се стара да структура (и целине које чине ту структуру) буде адекватна, односно да не буде непотребно или непримерено сложена. </t>
    </r>
  </si>
  <si>
    <r>
      <rPr>
        <b/>
        <sz val="11"/>
        <rFont val="Times New Roman"/>
        <family val="1"/>
      </rPr>
      <t>Интерне контроле:</t>
    </r>
    <r>
      <rPr>
        <sz val="11"/>
        <rFont val="Times New Roman"/>
        <family val="1"/>
      </rPr>
      <t xml:space="preserve"> 
2.1) Предузеће има целовит систем интерних контрола;
2.2) Систем интерних контрола је конципиран у складу са међународно признатим оквирима (као што је COSO оквир и сл.); 
2.3) Предузеће има успостављен систем интерних контрола, који је делотворан у концептуалном и функционалном смислу, који обезбеђује да за сваки значајан ризик постоји контролна мера; 
2.4) Предузеће није имало никакве значајне проблеме или потешкоће у вези с интерним контролама или услед интерних контрола у последње три године.</t>
    </r>
  </si>
  <si>
    <r>
      <rPr>
        <b/>
        <sz val="11"/>
        <rFont val="Times New Roman"/>
        <family val="1"/>
      </rPr>
      <t>Састав и надлежности</t>
    </r>
    <r>
      <rPr>
        <sz val="11"/>
        <rFont val="Times New Roman"/>
        <family val="1"/>
      </rPr>
      <t>:
1.1) Структура и рад пословодства предузећа (директор и извршни директори/одбор директора) обезбеђује да се активности  предузећа спроводе у складу с пословном стратегијом;
1.2) Пословодство благовремено делегира задужења запосленима и одређује руководећу структуру задужену за промовисање одговорности и транспарентности рада.</t>
    </r>
  </si>
  <si>
    <r>
      <rPr>
        <b/>
        <sz val="11"/>
        <rFont val="Times New Roman"/>
        <family val="1"/>
      </rPr>
      <t xml:space="preserve">Професионалан избор финансијског директора: </t>
    </r>
    <r>
      <rPr>
        <sz val="11"/>
        <rFont val="Times New Roman"/>
        <family val="1"/>
      </rPr>
      <t xml:space="preserve">
4.1) Предузеће има јасну процедуру (у оквиру сектора људских ресурса) о успостављању комисије која именује/бира финансијског директора; 
4.2) Предузеће има јасну политику која обезбеђује да се у процесу избора финансијског директора
 оцењује интегритет, стратешко размишљање и знање из области финансија свих потенцијалних кандидата.
</t>
    </r>
    <r>
      <rPr>
        <b/>
        <u/>
        <sz val="11"/>
        <rFont val="Times New Roman"/>
        <family val="1"/>
      </rPr>
      <t xml:space="preserve">
</t>
    </r>
  </si>
  <si>
    <r>
      <rPr>
        <b/>
        <sz val="11"/>
        <rFont val="Times New Roman"/>
        <family val="1"/>
      </rPr>
      <t xml:space="preserve">Јавност у раду: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rFont val="Times New Roman"/>
        <family val="1"/>
      </rPr>
      <t xml:space="preserve">1.1) предузеће објављује и редовно ажурира информације на својој интернет страници у складу са законом: 
1) радне биографије чланова надзорног одбора, директора и извршних директора;
2) организациону структуру;
3) годишњи, односно трогодишњи програм пословања, као и све његове измене и допуне, односно извод из тог програма ако јавно предузеће има конкуренцију на тржишту;
4) тромесечне извештаје о реализацији годишњег, односно трогодишњег програма пословања;
5) годишњи финансијски извештај са мишљењем овлашћеног ревизора;
6) друге информације од значаја за јавност (уколико их има, описати укратко у поље: коментари).
</t>
    </r>
  </si>
  <si>
    <r>
      <rPr>
        <b/>
        <sz val="11"/>
        <rFont val="Times New Roman"/>
        <family val="1"/>
      </rPr>
      <t xml:space="preserve">Структура система контроле и надзора: </t>
    </r>
    <r>
      <rPr>
        <sz val="11"/>
        <rFont val="Times New Roman"/>
        <family val="1"/>
      </rPr>
      <t xml:space="preserve">
1.1) НО/Скупштина обезбеђује правилно успоспостављање система контрола у предузећу; 
1.2) Предузеће има успостављен систем интерних контрола и функцију интерног ревизора који има довољан ауторитет, углед, независност, ресурсе и могућност приступа тј. директне комуникације са НО/Скупштином; 
1.3) Интерни ревизор се ангажује уз сагласност Комисије за ревизију (уколико постоји) и има директан приступ Комисији за ревизију. </t>
    </r>
  </si>
  <si>
    <r>
      <rPr>
        <b/>
        <sz val="11"/>
        <rFont val="Times New Roman"/>
        <family val="1"/>
      </rPr>
      <t xml:space="preserve">Оквир корпоративног управљања: </t>
    </r>
    <r>
      <rPr>
        <sz val="11"/>
        <rFont val="Times New Roman"/>
        <family val="1"/>
      </rPr>
      <t xml:space="preserve">
1.1) Оснивачким актом/ Статутом предузећа*  успостављене су одговарајуће структуре и процеси корпоративног управљања;
1.2) Предузеће има усвојен етички кодекс  (уколико има, у поље коментари написати ко га доноси и ко је задужен за примену истог); Етички кодекс дефинише скуп правила понашања која су прихватљива, односно неприхватљива; етички кодекс, посебно јасно забрањује поступања која могу довести предузеће у сферу недозвољених и незаконитих радњи;
1.3) Предузеће има усвојен  кодекс корпоративног управљања (уколико има, у поље коментари написати ко га доноси и ко је задужен за примену истих); </t>
    </r>
  </si>
  <si>
    <r>
      <rPr>
        <b/>
        <sz val="11"/>
        <rFont val="Times New Roman"/>
        <family val="1"/>
      </rPr>
      <t xml:space="preserve">Обавештавање заинтересованих страна:   </t>
    </r>
    <r>
      <rPr>
        <sz val="11"/>
        <rFont val="Times New Roman"/>
        <family val="1"/>
      </rPr>
      <t xml:space="preserve">                                                                                                                     2.1) Постоји процедура за одговоре на притужбе спољних заинтересованих страна, као што су локалне заједнице;
2.2) Постоји интезиван контакт са заинтересованим странама тј. носиоцима интереса (stakeholders), укључујући кредиторе (банке), купце (дужнике) и локалну заједницу.</t>
    </r>
  </si>
  <si>
    <r>
      <rPr>
        <b/>
        <sz val="11"/>
        <rFont val="Times New Roman"/>
        <family val="1"/>
      </rPr>
      <t>Обавештавање оснивача:</t>
    </r>
    <r>
      <rPr>
        <sz val="11"/>
        <rFont val="Times New Roman"/>
        <family val="1"/>
      </rPr>
      <t xml:space="preserve">
1.1) Оснивачу се редовно и у роковима достављају годишњи програми пословања и извештаји о степену реализације програма пословања;
1.2) Комуникација са оснивачем је редовна и обухвата и консултације као и давање инструкција;
1.3) Оснивач  се у разумном року обавештава о свим проблемима и новонасталим потешкоћама у раду предузећа.</t>
    </r>
  </si>
  <si>
    <r>
      <rPr>
        <b/>
        <sz val="11"/>
        <rFont val="Times New Roman"/>
        <family val="1"/>
      </rPr>
      <t>Састав:</t>
    </r>
    <r>
      <rPr>
        <sz val="11"/>
        <rFont val="Times New Roman"/>
        <family val="1"/>
      </rPr>
      <t xml:space="preserve">
1.1) Надзорни одбор (НО)/Скупштина друштва припрема и утврђује стратегију предузећа и надзире рад менаџмента тј. директора;  
1.2) У предузећу су уређене интерне писане процедуре за чланове НО/Скупштине којим је утврђена обавеза да након ступања на функцију познају основне и стратешке акте, структуру организације и корпоративног управљања, одговорности и обавезе предузећа;
1.3)  Лица у НО/Скупштини имају формално знање и искуство у области привредног сектора и корпоративног управљања;  
1.4) Лица у НО/Скупштини имају континуирану додатну едукацију из области корпоративног управљања.</t>
    </r>
  </si>
  <si>
    <r>
      <rPr>
        <b/>
        <sz val="11"/>
        <rFont val="Times New Roman"/>
        <family val="1"/>
      </rPr>
      <t xml:space="preserve">Комисија за ревизију НО**:       </t>
    </r>
    <r>
      <rPr>
        <sz val="11"/>
        <rFont val="Times New Roman"/>
        <family val="1"/>
      </rPr>
      <t xml:space="preserve">                                 
4.1) НО има Комисију за ревизију која је састављена је у складу са законом, а чланови комисије имају знања у области финансија и независни члан НО је председник Комисије;
4.2) Комисија за ревизију има пословник или одговарајући акт који јасно дефинише њене надлежности, делокруг рада и радне процедуре.  </t>
    </r>
  </si>
  <si>
    <r>
      <rPr>
        <b/>
        <sz val="11"/>
        <rFont val="Times New Roman"/>
        <family val="1"/>
      </rPr>
      <t xml:space="preserve">Информатор о раду: </t>
    </r>
    <r>
      <rPr>
        <sz val="11"/>
        <rFont val="Times New Roman"/>
        <family val="1"/>
      </rPr>
      <t xml:space="preserve">
3.1) предузеће има информатор о раду који се редовно ажурира (уколико се објављује, уписати у колону: коментари).</t>
    </r>
  </si>
  <si>
    <r>
      <rPr>
        <b/>
        <sz val="11"/>
        <rFont val="Times New Roman"/>
        <family val="1"/>
      </rPr>
      <t xml:space="preserve">Усклађеност пословања: </t>
    </r>
    <r>
      <rPr>
        <sz val="11"/>
        <rFont val="Times New Roman"/>
        <family val="1"/>
      </rPr>
      <t xml:space="preserve">
4.1) Предузеће има одговарајућу функцију која се стара за етику и усклађеност са прописима (Compliance), прати регулаторни оквир и процењује ризике неусклађености пословања;
4.2) Предузеће је извршило усклађеност са прописима и дефинисало ризике, имајући у виду ризик од правних или регулаторних санкција, материјалног и финансијског губитка или губитка репутације и штету коју предузеће може да има у случају непоштовања прописа;
4.3) НО/Скупштина надгледа управљање ризицима, одобрава етички кодекс и план интегритета, укључујући и акт који установљава функцију задужену за етику и усклађеност; 
4.4) Функција која се стара за етику и усклађеност са прописима подноси извештај о новим прописима, роковима, као и ефектима који они могу имати на пословање друштва.</t>
    </r>
  </si>
  <si>
    <r>
      <rPr>
        <b/>
        <sz val="11"/>
        <rFont val="Times New Roman"/>
        <family val="1"/>
      </rPr>
      <t xml:space="preserve">Управљање ризиком: </t>
    </r>
    <r>
      <rPr>
        <sz val="11"/>
        <rFont val="Times New Roman"/>
        <family val="1"/>
      </rPr>
      <t xml:space="preserve">
3.1) Предузеће има успостављену функцију за управљање ризицима која обухвата идентификацију, мерење, контролу, ублажавање и извештавање о изложености свим ризицима; 
3.2) Постоји интерни акт о дефинисању мапе кључних ризика пословања предузећа и регистра ризика; 
3.3) Предузеће управља ризицима у вези са заштитом животне средине и пословним ризицима - тј. могућности наступања одређених последица у вези са физичким, природним, или културним окружењем или у вези са активностима предузећа које се рефлектују на окружење и запослене.</t>
    </r>
  </si>
  <si>
    <r>
      <rPr>
        <b/>
        <sz val="11"/>
        <rFont val="Times New Roman"/>
        <family val="1"/>
      </rPr>
      <t xml:space="preserve">Однос са НО/Скупштином и Оснивачем: </t>
    </r>
    <r>
      <rPr>
        <sz val="11"/>
        <rFont val="Times New Roman"/>
        <family val="1"/>
      </rPr>
      <t xml:space="preserve">
3.1) Комуникација пословодства са  НО/Скупштином се обавља на професионалан и конструктиван начин; 
3.2) Пословодство даје НО/Скупштини информације потребне за рад;
3.3) Пословодство обезбеђује неопходне информације Оснивачу како би они били адекватно информисани о предузећу, његовим стратешким циљевима и плановима.</t>
    </r>
    <r>
      <rPr>
        <b/>
        <sz val="11"/>
        <rFont val="Times New Roman"/>
        <family val="1"/>
      </rPr>
      <t xml:space="preserve">
</t>
    </r>
  </si>
  <si>
    <r>
      <rPr>
        <b/>
        <sz val="11"/>
        <rFont val="Times New Roman"/>
        <family val="1"/>
      </rPr>
      <t>Управљање накнадама/зарадама:</t>
    </r>
    <r>
      <rPr>
        <sz val="11"/>
        <rFont val="Times New Roman"/>
        <family val="1"/>
      </rPr>
      <t xml:space="preserve">
5.1) НО/Скупштина управља процесом утврђивања висине накнада; 
5.2) Надзорни одбор је надлежан за примену система тј. плана зарада у целом предузећу, активно надгледа концепт и делотворност система зарада, прати и контролише његову примену.</t>
    </r>
  </si>
  <si>
    <r>
      <rPr>
        <b/>
        <sz val="11"/>
        <rFont val="Times New Roman"/>
        <family val="1"/>
      </rPr>
      <t xml:space="preserve">Комерцијални и друштвени циљеви предузећа:  </t>
    </r>
    <r>
      <rPr>
        <sz val="11"/>
        <rFont val="Times New Roman"/>
        <family val="1"/>
      </rPr>
      <t xml:space="preserve">
1.1) Циљ предузећа је јасно идентификован као 1) друштвени (нпр.  обављање делатности од општег интереса) 2) комерцијални (уколико постоје) или 3) мешовити (комерцијално-друштвени). Ови циљеви су доступни и јавни;                                                                                                
1.2) Постоје јасни и разумљиви процеси у вези са дефинисањем комерцијалних циљева, укључујући анализу сектора у коме предузеће послује и друге економске анализе општег карактера. </t>
    </r>
  </si>
  <si>
    <r>
      <rPr>
        <b/>
        <sz val="11"/>
        <rFont val="Times New Roman"/>
        <family val="1"/>
      </rPr>
      <t>Процедуре:</t>
    </r>
    <r>
      <rPr>
        <sz val="11"/>
        <rFont val="Times New Roman"/>
        <family val="1"/>
      </rPr>
      <t xml:space="preserve">
2.1)  Предузеће има јасно идентификоване процедуре за финансирање својих комерцијалних и друштвених циљева. Комерцијални циљеви се финансирају из средстава, односно капитала предузећа;
2.2) Предузеће у финансијским извештајима на адекватан начин вреднује и информише о трошковима друштвених активности тј. циљева. Трошкови испуњавања друштвених циљева предузећа вреднују се на основу међународно прихваћених књиговодствених, финансијских и економских техника и одвојено се приказују у финансијским извештајима.
</t>
    </r>
  </si>
  <si>
    <r>
      <rPr>
        <b/>
        <sz val="11"/>
        <rFont val="Times New Roman"/>
        <family val="1"/>
      </rPr>
      <t>Финансирање:</t>
    </r>
    <r>
      <rPr>
        <sz val="11"/>
        <rFont val="Times New Roman"/>
        <family val="1"/>
      </rPr>
      <t xml:space="preserve">
3.1) У финансијским извештајима предузећа одвојено се извештава о ефектима који се остварују кроз давања Оснивача као што је финансирање тј. субвенционисање, давање обезбеђења (укључујући гаранције, јемства, авале) за комерцијалне активности предузећа. 
3.2) Предузећа се суочавају с условима који владају на тржишту када је реч о приступу финансирању дуга и капитала. Односи  предузећа са финансијским институцијама, као и са нефинансијским државним предузећима, засновани су на чисто комерцијалним односима, а предузећа не добијају никакву индиректну финансијску подршку или предност у односу на приватна предузећа, као што је на пример преференцијално финансирање, одложено плаћање пореза или преференцијални трговински кредити од других државних предузећа.
</t>
    </r>
    <r>
      <rPr>
        <b/>
        <u/>
        <sz val="11"/>
        <rFont val="Times New Roman"/>
        <family val="1"/>
      </rPr>
      <t xml:space="preserve">
</t>
    </r>
  </si>
  <si>
    <r>
      <rPr>
        <b/>
        <sz val="11"/>
        <rFont val="Times New Roman"/>
        <family val="1"/>
      </rPr>
      <t xml:space="preserve">Екстерна ревизија:  </t>
    </r>
    <r>
      <rPr>
        <sz val="11"/>
        <rFont val="Times New Roman"/>
        <family val="1"/>
      </rPr>
      <t xml:space="preserve">
6.1) Предузеће има независног екстерног ревизора који има одговарајући углед у својој области; 
6.2) Годишњи финансијски извештаји предузећа подлежу екстерној ревизији заснованој на стандардима високог квалитета, што даје разумно уверавање да финансијски извештаји у свим материјалним аспектима тачно и искрено приказују финансијску позицију предузећа и резултате његовог пословања и повезаних токова новца; 
6.3) Комисија за ревизију обезбеђује независност екстерног ревизора. Комисија за ревизију редовно извештава НО и оснивача о предузетим мерама у циљу обезбеђивања независности ревизора;  Комисија за ревизију разматра нацрт ревизорског извештаја с ревизорима и након усаглашавања извештаја, комисија представља извештај НО и Оснивачу предузећа; 
6.4) Уколико се у извештају екстерног ревизора искажу недостаци у финансијским извештајима предузећа, систему интерних контрола или у системима за управљање ризиком, Комисија за ревизију, НО и пословодство разматрају мере унапређења и отклањања недостатака.</t>
    </r>
  </si>
  <si>
    <t>Е. Права оснивача и заинтересованих страна</t>
  </si>
  <si>
    <t>*У овом упитнику појам: "предузеће" се односи на све привредне субјекте на које се примењују Смернице за израду годишњег програма пословања за 2024. годину, односно трогодишњег програма пословања за период 2024 - 2026. године јавних предузећа и других облика организовања који обављају делатност од општег интереса.</t>
  </si>
  <si>
    <t>* Овај одељак се односи на рад Надзорног одбора јавног предузећа и Скупштине друштва капитала, односно Надзорног одбора друштва капитала у дводомном систему управљања.
**Питање се односи на Комисију за ревизију НО јавних предузећа и друштава капитала сходно Закону о привредним друштвима.</t>
  </si>
  <si>
    <r>
      <rPr>
        <b/>
        <sz val="11"/>
        <rFont val="Times New Roman"/>
        <family val="1"/>
      </rPr>
      <t xml:space="preserve">Транспаретност за остале заинтересоване стране: </t>
    </r>
    <r>
      <rPr>
        <sz val="11"/>
        <rFont val="Times New Roman"/>
        <family val="1"/>
      </rPr>
      <t xml:space="preserve"> 
2.1) Садржај на интернет страници предузећа је разумљив и до информација се може једноставно приступити;
2.2) Предузеће обелодањује информације о финансијским и оперативним ризицима, а када је то релевантно и информације које су од материјалног значаја за предузеће.
</t>
    </r>
  </si>
  <si>
    <r>
      <rPr>
        <b/>
        <sz val="11"/>
        <rFont val="Times New Roman"/>
        <family val="1"/>
      </rPr>
      <t>Интерна ревизија:</t>
    </r>
    <r>
      <rPr>
        <sz val="11"/>
        <rFont val="Times New Roman"/>
        <family val="1"/>
      </rPr>
      <t xml:space="preserve"> 
5.1) Предузеће има успостављену функцију интерне ревизије у складу са стандардима професије и захтевима индустрије; 
5.2) Функција интерне ревизије пружа уверавања путем проверавања, давања мишљења и препорука за унапређење система интерних контрола; врши процену ризика и даје мишљење о системима за управљање ризиком. Интерна ревизија располаже са довољно ресурса и буџета и има објективне и компетентне запослене;
5.3) НО/Скупштина и пословодство унапређује способности функције интерне ревизије да идентификује проблеме везане за управљање предузећем, управљање ризиком и интерну контролу.</t>
    </r>
  </si>
  <si>
    <t>ЈАВНО КОМУНАЛНО ПРЕДУЗЕЋЕ"7.ОКТОБАР"</t>
  </si>
  <si>
    <t>27.11.2023.</t>
  </si>
  <si>
    <t>Не постоји  скупштина друштва капитала</t>
  </si>
  <si>
    <t>НО нема комисију за ревизију</t>
  </si>
  <si>
    <t>Инерна ревизија организована на ниоу локалне самуправе</t>
  </si>
  <si>
    <t>Немамо праксу за избор финансијског директора</t>
  </si>
  <si>
    <t>информације о привремни  прекидима снабдевања, обавештења о променама цена услуга, план јавних набавки, лицитација код продаје опреме, закупа пијачног простора ...</t>
  </si>
  <si>
    <t>ПЛАН  ПРИХОДА  ЗА  2024</t>
  </si>
  <si>
    <t>Редни</t>
  </si>
  <si>
    <t>Опис</t>
  </si>
  <si>
    <t>Реализација</t>
  </si>
  <si>
    <t xml:space="preserve">План </t>
  </si>
  <si>
    <t xml:space="preserve"> Процена</t>
  </si>
  <si>
    <t>План</t>
  </si>
  <si>
    <t>Индекс</t>
  </si>
  <si>
    <t>број</t>
  </si>
  <si>
    <t>рачун</t>
  </si>
  <si>
    <t>јан-септ</t>
  </si>
  <si>
    <t>9(7/5)</t>
  </si>
  <si>
    <t>10(8/7)</t>
  </si>
  <si>
    <t>Јавно снабдевање природим гасом</t>
  </si>
  <si>
    <t>Приходи од продаје секундарних сировина</t>
  </si>
  <si>
    <t>Водоинсталатерске услуге</t>
  </si>
  <si>
    <t>Приход од фиксне накнаде за водомере</t>
  </si>
  <si>
    <t>Дистрибуција воде</t>
  </si>
  <si>
    <t>Приход дистрибуције гаса</t>
  </si>
  <si>
    <t xml:space="preserve">Изношење,одвођење отпадних вода </t>
  </si>
  <si>
    <t>Изношење отпада</t>
  </si>
  <si>
    <t>Одржавање зеленила и чистоће</t>
  </si>
  <si>
    <t>Одржавање степ.и освет.</t>
  </si>
  <si>
    <t>Пијачарина</t>
  </si>
  <si>
    <t>Приход од грађевинских радова</t>
  </si>
  <si>
    <t>Приход од осталих услзга</t>
  </si>
  <si>
    <t>Приход од погребних услуга</t>
  </si>
  <si>
    <t>Приходи од активирања учинака</t>
  </si>
  <si>
    <t xml:space="preserve">Приходи од субвенција </t>
  </si>
  <si>
    <t>Приходи од дотација-Национална служ.</t>
  </si>
  <si>
    <t>Приходи од  донација</t>
  </si>
  <si>
    <t>Приходи од закупнина</t>
  </si>
  <si>
    <t>Остали пословни приходи</t>
  </si>
  <si>
    <t>Приходи од камата</t>
  </si>
  <si>
    <t>Добици по основу продаје опреме</t>
  </si>
  <si>
    <t>Наплаћена отписана потр.</t>
  </si>
  <si>
    <t>Приходи од смањења обавеза</t>
  </si>
  <si>
    <t>Приходи од укидања резервис.за отпремнине</t>
  </si>
  <si>
    <t>Приходи од накнаде штете</t>
  </si>
  <si>
    <t>Остали приходи</t>
  </si>
  <si>
    <t>Приходи од ускл.вредн.потраживања</t>
  </si>
  <si>
    <t>УКУПНО:</t>
  </si>
  <si>
    <t xml:space="preserve"> ПЛАН  ТРОШКОВА  И  РАСХОДА  ЗА  2024</t>
  </si>
  <si>
    <t>Ред</t>
  </si>
  <si>
    <t>Процена 2023</t>
  </si>
  <si>
    <t>План 2024</t>
  </si>
  <si>
    <t>ИНДЕКС</t>
  </si>
  <si>
    <t>2022</t>
  </si>
  <si>
    <t>2023</t>
  </si>
  <si>
    <t>2023(I-IX)</t>
  </si>
  <si>
    <t>10(7/6)</t>
  </si>
  <si>
    <t>11(8/6)</t>
  </si>
  <si>
    <t>12(9/8)</t>
  </si>
  <si>
    <t>Набавна вредост природног гаса</t>
  </si>
  <si>
    <t>Утрош. матер. рез. делови, алат</t>
  </si>
  <si>
    <t>Трошкови основног  материјала за израду</t>
  </si>
  <si>
    <t>Трошкови резервних делова</t>
  </si>
  <si>
    <t>Трошкови једнократног отписа ал.и инв.</t>
  </si>
  <si>
    <t>Трошкови канцеларијског материјала</t>
  </si>
  <si>
    <t>Трошкови заштитне опреме (рукавице)</t>
  </si>
  <si>
    <t>Трошкови матер.за одржавање хигијене</t>
  </si>
  <si>
    <t>Трошкови горива и мазива</t>
  </si>
  <si>
    <t>Трошкови горива и мазива за возила</t>
  </si>
  <si>
    <t>Трошкови ТНГ аутогаса</t>
  </si>
  <si>
    <t>Трошкови електричне енергије</t>
  </si>
  <si>
    <t>Трошкови бруто зарада</t>
  </si>
  <si>
    <t xml:space="preserve"> Трошкови доприноса на терет посл.</t>
  </si>
  <si>
    <t>Трошкови доприноса ПИО на терет посл.</t>
  </si>
  <si>
    <t>Трошкови доприноса за ЗДРАВ. на терет посл.</t>
  </si>
  <si>
    <t>Трошкови доп.за незапосл.на терет посл.</t>
  </si>
  <si>
    <t>Накнаде по основу уговора</t>
  </si>
  <si>
    <t>Трошкови накнада по уговора о делу</t>
  </si>
  <si>
    <t>Трошкови накнад.привр.и повр.послови</t>
  </si>
  <si>
    <t>Трошкови накнада физ.лицима по основу ост.уговора</t>
  </si>
  <si>
    <t>Трошкови накнада чланова НО</t>
  </si>
  <si>
    <t>Отпремнинe</t>
  </si>
  <si>
    <t>Јубиларна награда</t>
  </si>
  <si>
    <t>52904-52905</t>
  </si>
  <si>
    <t>Солидарна пмоћ</t>
  </si>
  <si>
    <t>Накнада трошк.превоза на рад и са рада</t>
  </si>
  <si>
    <t>Накнада за смештај и исхр.сл.путу</t>
  </si>
  <si>
    <t>Награде, солидар.пoмоћ и остaло лицимa која нису зап.</t>
  </si>
  <si>
    <t xml:space="preserve">Осталих прим. Запослених (покл. деци) </t>
  </si>
  <si>
    <t>Трошкови производних услуга на изради учинака</t>
  </si>
  <si>
    <t>Трошкови птт услуга и телефона</t>
  </si>
  <si>
    <t>Трошкови ПТТ услуга</t>
  </si>
  <si>
    <t>Трошкови услуга превоза</t>
  </si>
  <si>
    <t>Трошкови телефонских услуга</t>
  </si>
  <si>
    <t>Трошкови  произв усл.и услуга одржавања</t>
  </si>
  <si>
    <t>Трошкови закупнина</t>
  </si>
  <si>
    <t xml:space="preserve"> бунара</t>
  </si>
  <si>
    <t>постројења и опреме</t>
  </si>
  <si>
    <t>осталих средстава(сервера)</t>
  </si>
  <si>
    <t>Трошкови рекламе и пропаганде</t>
  </si>
  <si>
    <t>Трошкови рекламног материјала</t>
  </si>
  <si>
    <t xml:space="preserve">Трошкови огласа </t>
  </si>
  <si>
    <t>Остали трошкови рекламе и пропаганде (спонз. и остало)</t>
  </si>
  <si>
    <t>Трошкови техничких прегледа и регис.</t>
  </si>
  <si>
    <t>Трошкови услуга заштите на раду</t>
  </si>
  <si>
    <t>Трошкови комуналних услуга</t>
  </si>
  <si>
    <t>Тр.накнада за коришћ.аутопута</t>
  </si>
  <si>
    <t>Трошкови анализе воде</t>
  </si>
  <si>
    <t>Трошкови  осталих производних услуга</t>
  </si>
  <si>
    <t>Трошкови амортизације</t>
  </si>
  <si>
    <t>Трошкови резервисања за отпремнине</t>
  </si>
  <si>
    <t>Трошкови ревизије финансиј.извештаја</t>
  </si>
  <si>
    <t xml:space="preserve">Трошкови адвокатских услуга </t>
  </si>
  <si>
    <t>Трошкови услуга пружања правне помоћи</t>
  </si>
  <si>
    <t>Трошкови здравствених услуга</t>
  </si>
  <si>
    <t>Трошкови стручног образовања запослених</t>
  </si>
  <si>
    <t>Трошкови услуга у вези стр.усав.семинари</t>
  </si>
  <si>
    <t>Трошкови одржавања софтвера</t>
  </si>
  <si>
    <t>Трошкови осталих непроизв.услуга</t>
  </si>
  <si>
    <t>Трошкови репрезентације</t>
  </si>
  <si>
    <t>Трошкови репрезентације-поклони</t>
  </si>
  <si>
    <t>Трошкови премија осигурања</t>
  </si>
  <si>
    <t>Тр.премија осигур.некретнина и опреме</t>
  </si>
  <si>
    <t>Тр.прем.осигурања обртних средства</t>
  </si>
  <si>
    <t xml:space="preserve">Тр.премије исигурања одговорности </t>
  </si>
  <si>
    <t>Тр.премија осигурања запослених</t>
  </si>
  <si>
    <t>Трошкови платног промета</t>
  </si>
  <si>
    <t>Трошкови чланарина</t>
  </si>
  <si>
    <t>Тр.доприноса  коморама</t>
  </si>
  <si>
    <t>Тр.осталих чланарина</t>
  </si>
  <si>
    <t>Трошкови пореза</t>
  </si>
  <si>
    <t>Тр.пореза на имовину</t>
  </si>
  <si>
    <t>Тр.пореза на употр.држање и ношење добара</t>
  </si>
  <si>
    <t>Трошкови накнада за коришћење вода</t>
  </si>
  <si>
    <t>Остале посебне накнаде</t>
  </si>
  <si>
    <t>Други трошкови пореза</t>
  </si>
  <si>
    <t>Судске,администр.и реп.таксе</t>
  </si>
  <si>
    <t>Трошкови оглашавања радио,новине</t>
  </si>
  <si>
    <t>Остали нематер.трошкови</t>
  </si>
  <si>
    <t>Расходи затезних камата</t>
  </si>
  <si>
    <t>Расходи камата за неблаговр.плаћ.јавне приходе</t>
  </si>
  <si>
    <t>Расходи камата по финан.кредитима</t>
  </si>
  <si>
    <t>Губици по основу расхода опреме</t>
  </si>
  <si>
    <t>Расходи по основу спорова</t>
  </si>
  <si>
    <t>Расходи по основу директног отписа потр.</t>
  </si>
  <si>
    <t>Казне за привредне прест.и прекршаје</t>
  </si>
  <si>
    <t>Расходи накнаде штете др.лицима</t>
  </si>
  <si>
    <t>Остали непоменути расходи</t>
  </si>
  <si>
    <t>Расходи за хуманитар.здравств.намене</t>
  </si>
  <si>
    <t>Обезвређење потраживања-индиректан отпис</t>
  </si>
  <si>
    <t>Расходи по основу испр.грешке из раниј.год.</t>
  </si>
  <si>
    <t xml:space="preserve">УКУПНО </t>
  </si>
  <si>
    <t>Прилог 1</t>
  </si>
  <si>
    <t>БИЛАНС СТАЊА  на дан 31.12.2023. године</t>
  </si>
  <si>
    <t>у 000 динара</t>
  </si>
  <si>
    <t>Група рачуна, рачун</t>
  </si>
  <si>
    <t>П О З И Ц И Ј А</t>
  </si>
  <si>
    <t>АОП</t>
  </si>
  <si>
    <t>План на дан 31.12.2023.</t>
  </si>
  <si>
    <t>Реализација (процена) на дан 31.12.2023.</t>
  </si>
  <si>
    <t>АКТИВА</t>
  </si>
  <si>
    <t>00</t>
  </si>
  <si>
    <t xml:space="preserve">A. УПИСАНИ А НЕУПЛАЋЕНИ КАПИТАЛ </t>
  </si>
  <si>
    <t>0001</t>
  </si>
  <si>
    <t>Б. СТАЛНА ИМОВИНА</t>
  </si>
  <si>
    <t>0002</t>
  </si>
  <si>
    <t>(0003 + 0009 + 0017 + 0018 + 0028)</t>
  </si>
  <si>
    <t>01</t>
  </si>
  <si>
    <t>I. НЕМАТЕРИЈАЛНА ИМОВИНА</t>
  </si>
  <si>
    <t>0003</t>
  </si>
  <si>
    <t>(0004 + 0005 + 0006 + 0007 + 0008)</t>
  </si>
  <si>
    <t>010</t>
  </si>
  <si>
    <t>1. Улагања у развој</t>
  </si>
  <si>
    <t>0004</t>
  </si>
  <si>
    <t>011, 012 и 014</t>
  </si>
  <si>
    <t xml:space="preserve">2. Концесије, патенти, лиценце, робне и услужне марке, софтвер и остала нематеријална имовина </t>
  </si>
  <si>
    <t>0005</t>
  </si>
  <si>
    <t>013</t>
  </si>
  <si>
    <t xml:space="preserve">3. Гудвил </t>
  </si>
  <si>
    <t>0006</t>
  </si>
  <si>
    <t>015 и 016</t>
  </si>
  <si>
    <t xml:space="preserve">4. Нематеријална имовина узета у лизинг и нематеријална имовина у припреми </t>
  </si>
  <si>
    <t>0007</t>
  </si>
  <si>
    <t>017</t>
  </si>
  <si>
    <t>5. Аванси за нематеријалну имовину</t>
  </si>
  <si>
    <t>0008</t>
  </si>
  <si>
    <t>02</t>
  </si>
  <si>
    <t>II. НЕКРЕТНИНЕ, ПОСТРОЈЕЊА И ОПРЕМА</t>
  </si>
  <si>
    <t>0009</t>
  </si>
  <si>
    <t>(0010 + 0011 + 0012 + 0013 + 0014 + 0015 + 0016)</t>
  </si>
  <si>
    <t>020, 021 и 022</t>
  </si>
  <si>
    <t>1. Земљиште и грађевински објекти</t>
  </si>
  <si>
    <t>0010</t>
  </si>
  <si>
    <t>023</t>
  </si>
  <si>
    <t>2. Постројења и опрема</t>
  </si>
  <si>
    <t>0011</t>
  </si>
  <si>
    <t>024</t>
  </si>
  <si>
    <t>3. Инвестиционе некретнине</t>
  </si>
  <si>
    <t>0012</t>
  </si>
  <si>
    <t>025 и 027</t>
  </si>
  <si>
    <t xml:space="preserve">4. Некретнине, постројења и опрема узети у лизинг и некретнине, постројења и опрема у припреми </t>
  </si>
  <si>
    <t>0013</t>
  </si>
  <si>
    <t>026 и 028</t>
  </si>
  <si>
    <t xml:space="preserve">5. Остале некретнине, постројења и опрема и улагања на туђим некретнинама, постројењима и опреми </t>
  </si>
  <si>
    <t>0014</t>
  </si>
  <si>
    <t>029 (део)</t>
  </si>
  <si>
    <t xml:space="preserve">6. Аванси за некретнине, постројења и опрему у земљи </t>
  </si>
  <si>
    <t>0015</t>
  </si>
  <si>
    <t xml:space="preserve">7. Аванси за некретнине, постројења и опрему у иностранству </t>
  </si>
  <si>
    <t>0016</t>
  </si>
  <si>
    <t>03</t>
  </si>
  <si>
    <t xml:space="preserve">III. БИОЛОШКА СРЕДСТВА </t>
  </si>
  <si>
    <t>0017</t>
  </si>
  <si>
    <t>04 и 05</t>
  </si>
  <si>
    <t xml:space="preserve">IV. ДУГОРОЧНИ ФИНАНСИЈСКИ ПЛАСМАНИ И ДУГОРОЧНА ПОТРАЖИВАЊА </t>
  </si>
  <si>
    <t>0018</t>
  </si>
  <si>
    <t>(0019 + 0020 + 0021 + 0022 + 0023 + 0024 + 0025 + 0026 + 0027)</t>
  </si>
  <si>
    <t>040 (део), 041 (део) и 042 (део)</t>
  </si>
  <si>
    <t>1. Учешћа у капиталу правних лица (осим учешћа у капиталу која се вреднују методом учешћа)</t>
  </si>
  <si>
    <t>0019</t>
  </si>
  <si>
    <t>040 (део), 041 (део), 042 (део)</t>
  </si>
  <si>
    <t>2. Учешћа у капиталу која се вреднују методом учешћа</t>
  </si>
  <si>
    <t>0020</t>
  </si>
  <si>
    <t>043, 050 (део) и 051 (део)</t>
  </si>
  <si>
    <t xml:space="preserve">3. Дугорочни пласмани матичном, зависним и осталим повезаним лицима и дугорочна потраживања од тих лица у земљи </t>
  </si>
  <si>
    <t>0021</t>
  </si>
  <si>
    <t>044, 050 (део), 051 (део)</t>
  </si>
  <si>
    <t xml:space="preserve">4. Дугорочни пласмани матичном, зависним и осталим повезаним лицима и дугорочна потраживања од тих лица у иностранству </t>
  </si>
  <si>
    <t>0022</t>
  </si>
  <si>
    <t>045 (део) и 053 (део)</t>
  </si>
  <si>
    <t xml:space="preserve">5. Дугорочни пласмани (дати кредити и зајмови) у земљи </t>
  </si>
  <si>
    <t>0023</t>
  </si>
  <si>
    <t xml:space="preserve">6. Дугорочни пласмани (дати кредити и зајмови) у иностранству </t>
  </si>
  <si>
    <t>0024</t>
  </si>
  <si>
    <t>046</t>
  </si>
  <si>
    <t xml:space="preserve">7. Дугорочна финансијска улагања (хартије од вредности које се вреднују по амортизованој вредности) </t>
  </si>
  <si>
    <t>0025</t>
  </si>
  <si>
    <t>047</t>
  </si>
  <si>
    <t xml:space="preserve">8. Откупљене сопствене акције и откупљени сопствени удели </t>
  </si>
  <si>
    <t>0026</t>
  </si>
  <si>
    <t>048, 052, 054, 055 и 056</t>
  </si>
  <si>
    <t xml:space="preserve">9. Остали дугорочни финансијски пласмани и остала дугорочна потраживања </t>
  </si>
  <si>
    <t>0027</t>
  </si>
  <si>
    <t>28 (део) осим 288</t>
  </si>
  <si>
    <t xml:space="preserve">V. ДУГОРОЧНА АКТИВНА ВРЕМЕНСКА РАЗГРАНИЧЕЊА </t>
  </si>
  <si>
    <t>0028</t>
  </si>
  <si>
    <t xml:space="preserve">В. ОДЛОЖЕНА ПОРЕСКА СРЕДСТВА </t>
  </si>
  <si>
    <t>0029</t>
  </si>
  <si>
    <t xml:space="preserve">Г. ОБРТНА ИМОВИНА </t>
  </si>
  <si>
    <t>0030</t>
  </si>
  <si>
    <t>(0031 + 0037 + 0038 + 0044 + 0048 + 0057+ 0058)</t>
  </si>
  <si>
    <t>Класа 1, осим групе рачуна 14</t>
  </si>
  <si>
    <t>I. ЗАЛИХЕ (0032 + 0033 + 0034 + 0035 + 0036)</t>
  </si>
  <si>
    <t>0031</t>
  </si>
  <si>
    <t xml:space="preserve">1. Материјал, резервни делови, алат и ситан инвентар </t>
  </si>
  <si>
    <t>0032</t>
  </si>
  <si>
    <t>11 и 12</t>
  </si>
  <si>
    <t xml:space="preserve">2. Недовршена производња и готови производи </t>
  </si>
  <si>
    <t>0033</t>
  </si>
  <si>
    <t xml:space="preserve">3. Роба </t>
  </si>
  <si>
    <t>0034</t>
  </si>
  <si>
    <t>150, 152 и 154</t>
  </si>
  <si>
    <t>4. Плаћени аванси за залихе и услуге у земљи</t>
  </si>
  <si>
    <t>0035</t>
  </si>
  <si>
    <t>151, 153 и 155</t>
  </si>
  <si>
    <t xml:space="preserve">5. Плаћени аванси за залихе и услуге у иностранству </t>
  </si>
  <si>
    <t>0036</t>
  </si>
  <si>
    <t xml:space="preserve">II. СТАЛНА ИМОВИНА КОЈА СЕ ДРЖИ ЗА ПРОДАЈУ И ПРЕСТАНАК ПОСЛОВАЊА </t>
  </si>
  <si>
    <t>0037</t>
  </si>
  <si>
    <t xml:space="preserve">III. ПОТРАЖИВАЊА ПО ОСНОВУ ПРОДАЈЕ </t>
  </si>
  <si>
    <t>0038</t>
  </si>
  <si>
    <t>(0039 + 0040 + 0041 + 0042 + 0043)</t>
  </si>
  <si>
    <t xml:space="preserve">1. Потраживања од купаца у земљи </t>
  </si>
  <si>
    <t>0039</t>
  </si>
  <si>
    <t xml:space="preserve">2. Потраживања од купаца у иностранству </t>
  </si>
  <si>
    <t>0040</t>
  </si>
  <si>
    <t>200 и 202</t>
  </si>
  <si>
    <t xml:space="preserve">3. Потраживања од матичног, зависних и осталих повезаних лица у земљи </t>
  </si>
  <si>
    <t>0041</t>
  </si>
  <si>
    <t>201 и 203</t>
  </si>
  <si>
    <t>4. Потраживања од матичног, зависних и осталих повезаних лица у иностранству</t>
  </si>
  <si>
    <t>0042</t>
  </si>
  <si>
    <t xml:space="preserve">5. Остала потраживања по основу продаје </t>
  </si>
  <si>
    <t>0043</t>
  </si>
  <si>
    <t>21, 22 и 27</t>
  </si>
  <si>
    <t xml:space="preserve">IV. ОСТАЛА КРАТКОРОЧНА ПОТРАЖИВАЊА </t>
  </si>
  <si>
    <t>0044</t>
  </si>
  <si>
    <t>(0045 + 0046 + 0047)</t>
  </si>
  <si>
    <t>21, 22 осим 223 и 224, и 27</t>
  </si>
  <si>
    <t xml:space="preserve">1. Остала потраживања </t>
  </si>
  <si>
    <t>0045</t>
  </si>
  <si>
    <t xml:space="preserve">2. Потраживања за више плаћен порез на добитак </t>
  </si>
  <si>
    <t>0046</t>
  </si>
  <si>
    <t xml:space="preserve">3. Потраживања по основу преплаћених осталих пореза и доприноса </t>
  </si>
  <si>
    <t>0047</t>
  </si>
  <si>
    <t xml:space="preserve">V. КРАТКОРОЧНИ ФИНАНСИЈСКИ ПЛАСМАНИ </t>
  </si>
  <si>
    <t>0048</t>
  </si>
  <si>
    <t>(0049 + 0050 + 0051 + 0052 + 0053 + 0054 + 0055 + 0056)</t>
  </si>
  <si>
    <t xml:space="preserve">1. Краткорочни кредити и пласмани - матично и зависна правна лица </t>
  </si>
  <si>
    <t>0049</t>
  </si>
  <si>
    <t xml:space="preserve">2. Краткорочни кредити и пласмани - остала повезана правна  лица </t>
  </si>
  <si>
    <t>0050</t>
  </si>
  <si>
    <t>232, 234 (део)</t>
  </si>
  <si>
    <t xml:space="preserve">3. Краткорочни кредити, зајмови и пласмани у земљи </t>
  </si>
  <si>
    <t>0051</t>
  </si>
  <si>
    <t>233, 234 (део)</t>
  </si>
  <si>
    <t xml:space="preserve">4. Kраткорочни кредити, зајмови и пласмани у иностранству </t>
  </si>
  <si>
    <t>0052</t>
  </si>
  <si>
    <t xml:space="preserve">5. Хартије од вредности које се вреднују по амортизованој вредности </t>
  </si>
  <si>
    <t>0053</t>
  </si>
  <si>
    <t>236 (део)</t>
  </si>
  <si>
    <t xml:space="preserve">6. Финансијска средства која се вреднују по фер вредности кроз Биланс успеха </t>
  </si>
  <si>
    <t>0054</t>
  </si>
  <si>
    <t xml:space="preserve">7. Откупљене сопствене акције и откупљени сопствени удели </t>
  </si>
  <si>
    <t>0055</t>
  </si>
  <si>
    <t>236 (део), 238 и 239</t>
  </si>
  <si>
    <t xml:space="preserve">8. Остали краткорочни финансијски пласмани </t>
  </si>
  <si>
    <t>0056</t>
  </si>
  <si>
    <t xml:space="preserve">VI. ГОТОВИНА И ГОТОВИНСКИ ЕКВИВАЛЕНТИ </t>
  </si>
  <si>
    <t>0057</t>
  </si>
  <si>
    <t>28 (део), осим 288</t>
  </si>
  <si>
    <t xml:space="preserve">VII. КРАТКОРОЧНА АКТИВНА ВРЕМЕНСКА РАЗГРАНИЧЕЊА </t>
  </si>
  <si>
    <t>0058</t>
  </si>
  <si>
    <t>Д. УКУПНА АКТИВА = ПОСЛОВНА ИМОВИНА (0001 + 0002 + 0029 + 0030)</t>
  </si>
  <si>
    <t>0059</t>
  </si>
  <si>
    <t xml:space="preserve">Ђ. ВАНБИЛАНСНА АКТИВА </t>
  </si>
  <si>
    <t>0060</t>
  </si>
  <si>
    <t>ПАСИВА</t>
  </si>
  <si>
    <t>A. КАПИТАЛ</t>
  </si>
  <si>
    <t>0401</t>
  </si>
  <si>
    <t>(0402 + 0403 + 0404 + 0405 + 0406 - 0407 + 0408 + 0411 - 0412) ≥ 0</t>
  </si>
  <si>
    <t>30, осим 306</t>
  </si>
  <si>
    <t xml:space="preserve">I. ОСНОВНИ КАПИТАЛ </t>
  </si>
  <si>
    <t>0402</t>
  </si>
  <si>
    <t xml:space="preserve">II. УПИСАНИ А НЕУПЛАЋЕНИ КАПИТАЛ </t>
  </si>
  <si>
    <t>0403</t>
  </si>
  <si>
    <t xml:space="preserve">III. ЕМИСИОНА ПРЕМИЈА </t>
  </si>
  <si>
    <t>0404</t>
  </si>
  <si>
    <t xml:space="preserve">IV. РЕЗЕРВЕ </t>
  </si>
  <si>
    <t>0405</t>
  </si>
  <si>
    <t>330 и потражни салдо рачуна 331,332, 333, 334, 335, 336 и 337</t>
  </si>
  <si>
    <t xml:space="preserve">V. ПОЗИТИВНЕ РЕВАЛОРИЗАЦИОНЕ РЕЗЕРВЕ И НЕРЕАЛИЗОВАНИ ДОБИЦИ ПО ОСНОВУ ФИНАНСИЈСКИХ СРЕДСТАВА И ДРУГИХ КОМПОНЕНТИ ОСТАЛОГ СВЕОБУХВАТНОГ РЕЗУЛТАТА </t>
  </si>
  <si>
    <t>0406</t>
  </si>
  <si>
    <t>дуговни салдо рачуна 331, 332, 333, 334, 335, 336 и 337</t>
  </si>
  <si>
    <t xml:space="preserve">VI. НЕРЕАЛИЗОВАНИ ГУБИЦИ ПО ОСНОВУ ФИНАНСИЈСКИХ СРЕДСТАВА И ДРУГИХ КОМПОНЕНТИ ОСТАЛОГ СВЕОБУХВАТНОГ РЕЗУЛТАТА </t>
  </si>
  <si>
    <t>0407</t>
  </si>
  <si>
    <t>VII. НЕРАСПОРЕЂЕНИ ДОБИТАК (0409 + 0410)</t>
  </si>
  <si>
    <t>0408</t>
  </si>
  <si>
    <t>1. Нераспоређени добитак ранијих година</t>
  </si>
  <si>
    <t>0409</t>
  </si>
  <si>
    <t xml:space="preserve">2. Нераспоређени добитак текуће године </t>
  </si>
  <si>
    <t>0410</t>
  </si>
  <si>
    <t xml:space="preserve">VIII. УЧЕШЋА БЕЗ ПРАВА КОНТРОЛЕ </t>
  </si>
  <si>
    <t>0411</t>
  </si>
  <si>
    <t>IX. ГУБИТАК (0413 + 0414)</t>
  </si>
  <si>
    <t>0412</t>
  </si>
  <si>
    <t xml:space="preserve">1. Губитак ранијих година </t>
  </si>
  <si>
    <t>0413</t>
  </si>
  <si>
    <t>2. Губитак текуће године</t>
  </si>
  <si>
    <t>0414</t>
  </si>
  <si>
    <t xml:space="preserve">Б. ДУГОРОЧНА РЕЗЕРВИСАЊА И ДУГОРОЧНЕ ОБАВЕЗЕ </t>
  </si>
  <si>
    <t>0415</t>
  </si>
  <si>
    <t>(0416 + 0420 + 0428)</t>
  </si>
  <si>
    <t xml:space="preserve">I. ДУГОРОЧНА РЕЗЕРВИСАЊА </t>
  </si>
  <si>
    <t>0416</t>
  </si>
  <si>
    <t>(0417+0418+0419)</t>
  </si>
  <si>
    <t xml:space="preserve">1. Резервисања за накнаде и друге бенефиције запослених </t>
  </si>
  <si>
    <t>0417</t>
  </si>
  <si>
    <t xml:space="preserve">2. Резервисања за трошкове у гарантном року </t>
  </si>
  <si>
    <t>0418</t>
  </si>
  <si>
    <t>40, осим 400 и 404</t>
  </si>
  <si>
    <t xml:space="preserve">3. Остала дугорочна резервисања </t>
  </si>
  <si>
    <t>0419</t>
  </si>
  <si>
    <t xml:space="preserve">II. ДУГОРОЧНЕ ОБАВЕЗЕ </t>
  </si>
  <si>
    <t>0420</t>
  </si>
  <si>
    <t>(0421 + 0422 + 0423 + 0424 + 0425 + 0426 + 0427)</t>
  </si>
  <si>
    <t xml:space="preserve">1. Обавезе које се могу конвертовати у капитал </t>
  </si>
  <si>
    <t>0421</t>
  </si>
  <si>
    <t>411 (део) и 412 (део)</t>
  </si>
  <si>
    <t xml:space="preserve">2. Дугорочни кредити и остале дугорочне обавезе према матичном, зависним и осталим повезаним лицима у земљи </t>
  </si>
  <si>
    <t>0422</t>
  </si>
  <si>
    <t xml:space="preserve">3. Дугорочни кредити и остале дугорочне обавезе према матичном, зависним и осталим повезаним лицима у иностранству </t>
  </si>
  <si>
    <t>0423</t>
  </si>
  <si>
    <t>414 и 416 (део)</t>
  </si>
  <si>
    <t xml:space="preserve">4. Дугорочни кредити, зајмови и обавезе по основу лизинга у земљи </t>
  </si>
  <si>
    <t>0424</t>
  </si>
  <si>
    <t>415 и 416 (део)</t>
  </si>
  <si>
    <t xml:space="preserve">5. Дугорочни кредити, зајмови и обавезе по основу лизинга у иностранству </t>
  </si>
  <si>
    <t>0425</t>
  </si>
  <si>
    <t xml:space="preserve">6. Обавезе по емитованим хартијама од вредности </t>
  </si>
  <si>
    <t>0426</t>
  </si>
  <si>
    <t xml:space="preserve">7. Остале дугорочне обавезе </t>
  </si>
  <si>
    <t>0427</t>
  </si>
  <si>
    <t>49 (део), осим 498 и 495 (део)</t>
  </si>
  <si>
    <t xml:space="preserve">III. ДУГОРОЧНА ПАСИВНА ВРЕМЕНСКА РАЗГРАНИЧЕЊА </t>
  </si>
  <si>
    <t>0428</t>
  </si>
  <si>
    <t xml:space="preserve">В. ОДЛОЖЕНЕ ПОРЕСКЕ ОБАВЕЗЕ </t>
  </si>
  <si>
    <t>0429</t>
  </si>
  <si>
    <t>495 (део)</t>
  </si>
  <si>
    <t xml:space="preserve">Г. ДУГОРОЧНИ ОДЛОЖЕНИ ПРИХОДИ И ПРИМЉЕНЕ ДОНАЦИЈЕ </t>
  </si>
  <si>
    <t>0430</t>
  </si>
  <si>
    <t xml:space="preserve">Д. КРАТКОРОЧНА РЕЗЕРВИСАЊА И КРАТКОРОЧНЕ ОБАВЕЗЕ </t>
  </si>
  <si>
    <t>0431</t>
  </si>
  <si>
    <t>(0432 + 0433 + 0441 + 0442 + 0449 + 0453 + 0454)</t>
  </si>
  <si>
    <t xml:space="preserve">I. КРАТКОРОЧНА РЕЗЕРВИСАЊА </t>
  </si>
  <si>
    <t>0432</t>
  </si>
  <si>
    <t>42, осим 427</t>
  </si>
  <si>
    <t xml:space="preserve">II. КРАТКОРОЧНЕ ФИНАНСИЈСКЕ ОБАВЕЗЕ </t>
  </si>
  <si>
    <t>0433</t>
  </si>
  <si>
    <t>(0434 + 0435 + 0436 + 0437 + 0438 + 0439 + 0440)</t>
  </si>
  <si>
    <t>420 (део) и 421 (део)</t>
  </si>
  <si>
    <t xml:space="preserve">1. Обавезе по основу кредита према матичном, зависним и осталим повезаним лицима у земљи </t>
  </si>
  <si>
    <t>0434</t>
  </si>
  <si>
    <t xml:space="preserve">2. Обавезе по основу кредита према матичном, зависним и осталим повезаним лицима у иностранству </t>
  </si>
  <si>
    <t>0435</t>
  </si>
  <si>
    <t>422 (део), 424 (део), 425 (део), и 429 (део)</t>
  </si>
  <si>
    <t xml:space="preserve">3. Обавезе по основу кредита и зајмова од лица која нису домаће банке </t>
  </si>
  <si>
    <t>0436</t>
  </si>
  <si>
    <t>422 (део), 424 (део), 425 (део) и 429 (део)</t>
  </si>
  <si>
    <t xml:space="preserve">4. Обавезе по основу кредита од домаћих банака </t>
  </si>
  <si>
    <t>0437</t>
  </si>
  <si>
    <t xml:space="preserve">423, 424 (део), 425 (део) и 429 (део) </t>
  </si>
  <si>
    <t xml:space="preserve">5. Кредити, зајмови и обавезе из иностранства </t>
  </si>
  <si>
    <t>0438</t>
  </si>
  <si>
    <t xml:space="preserve">6. Обавезе по краткорочним хартијама од вредности </t>
  </si>
  <si>
    <t>0439</t>
  </si>
  <si>
    <t xml:space="preserve">7. Обавезе по основу финансијских деривата </t>
  </si>
  <si>
    <t>0440</t>
  </si>
  <si>
    <t xml:space="preserve">III. ПРИМЉЕНИ АВАНСИ, ДЕПОЗИТИ И КАУЦИЈЕ </t>
  </si>
  <si>
    <t>0441</t>
  </si>
  <si>
    <t>43, осим 430</t>
  </si>
  <si>
    <t xml:space="preserve">IV. ОБАВЕЗЕ ИЗ ПОСЛОВАЊА </t>
  </si>
  <si>
    <t>0442</t>
  </si>
  <si>
    <t>(0443 + 0444 + 0445 + 0046 + 0447 + 0448)</t>
  </si>
  <si>
    <t>431 и 433</t>
  </si>
  <si>
    <t xml:space="preserve">1. Обавезе према добављачима - матична, зависна правна лица и остала повезана лица у земљи </t>
  </si>
  <si>
    <t>0443</t>
  </si>
  <si>
    <t>432 и 434</t>
  </si>
  <si>
    <t xml:space="preserve">2. Обавезе према добављачима - матична, зависна правна лица и остала повезана лица у иностранству </t>
  </si>
  <si>
    <t>0444</t>
  </si>
  <si>
    <t xml:space="preserve">3. Обавезе према добављачима у земљи </t>
  </si>
  <si>
    <t>0445</t>
  </si>
  <si>
    <t xml:space="preserve">4. Обавезе према добављачима  у иностранству </t>
  </si>
  <si>
    <t>0446</t>
  </si>
  <si>
    <t>439 (део)</t>
  </si>
  <si>
    <t xml:space="preserve">5. Обавезе по меницама </t>
  </si>
  <si>
    <t>0447</t>
  </si>
  <si>
    <t xml:space="preserve">6. Остале обавезе из пословања </t>
  </si>
  <si>
    <t>0448</t>
  </si>
  <si>
    <t>44,45,46, осим 467, 47 и 48</t>
  </si>
  <si>
    <t xml:space="preserve">V. ОСТАЛЕ КРАТКОРОЧНЕ ОБАВЕЗЕ </t>
  </si>
  <si>
    <t>0449</t>
  </si>
  <si>
    <t>(0450 + 0451 + 0452)</t>
  </si>
  <si>
    <t>44, 45 и 46 осим 467</t>
  </si>
  <si>
    <t xml:space="preserve">1. Остале краткорочне обавезе </t>
  </si>
  <si>
    <t>0450</t>
  </si>
  <si>
    <t>47,48 осим 481</t>
  </si>
  <si>
    <t xml:space="preserve">2. Обавезе по основу пореза на додату вредност и осталих јавних прихода </t>
  </si>
  <si>
    <t>0451</t>
  </si>
  <si>
    <t xml:space="preserve">3. Обавезе по основу пореза на добитак </t>
  </si>
  <si>
    <t>0452</t>
  </si>
  <si>
    <t xml:space="preserve">VI. ОБАВЕЗЕ ПО ОСНОВУ СРЕДСТАВА НАМЕЊЕНИХ ПРОДАЈИ И СРЕДСТАВА ПОСЛОВАЊА КОЈЕ ЈЕ ОБУСТАВЉЕНО </t>
  </si>
  <si>
    <t>0453</t>
  </si>
  <si>
    <t>49 (део) осим 498</t>
  </si>
  <si>
    <t xml:space="preserve">VII. КРАТКОРОЧНА ПАСИВНА ВРЕМЕНСКА РАЗГРАНИЧЕЊА </t>
  </si>
  <si>
    <t>0454</t>
  </si>
  <si>
    <t xml:space="preserve">Ђ. ГУБИТАК ИЗНАД ВИСИНЕ КАПИТАЛА </t>
  </si>
  <si>
    <t>0455</t>
  </si>
  <si>
    <t>(0415 + 0429 + 0430 + 0431 - 0059) ≥ 0 = 0407 + 0412 - 0402 - 0403 - 0404 - 0405 - 0406 - 0408 - 0411) ≥ 0</t>
  </si>
  <si>
    <t xml:space="preserve">E. УКУПНА ПАСИВА </t>
  </si>
  <si>
    <t>0456</t>
  </si>
  <si>
    <t>(0401 + 0415 + 0429 + 0430 + 0431 - 0455)</t>
  </si>
  <si>
    <t xml:space="preserve">Ж. ВАНБИЛАНСНА ПАСИВА </t>
  </si>
  <si>
    <t>0457</t>
  </si>
  <si>
    <t>Прилог 1а</t>
  </si>
  <si>
    <t>БИЛАНС УСПЕХА</t>
  </si>
  <si>
    <t>за период од 01.01.2023. до 31.12.2023. године</t>
  </si>
  <si>
    <t>План
01.01-31.12.2023.</t>
  </si>
  <si>
    <t>Реализација (процена)
01.01-31.12.2023.</t>
  </si>
  <si>
    <t xml:space="preserve">A. ПОСЛОВНИ ПРИХОДИ </t>
  </si>
  <si>
    <t>(1002 + 1005 + 1008 + 1009 - 1010 + 1011 + 1012)</t>
  </si>
  <si>
    <t>I. ПРИХОДИ ОД ПРОДАЈЕ РОБЕ (1003 + 1004)</t>
  </si>
  <si>
    <t>600, 602 и 604</t>
  </si>
  <si>
    <t xml:space="preserve">1. Приходи од продаје робе на домаћем тржишту </t>
  </si>
  <si>
    <t>601, 603 и 605</t>
  </si>
  <si>
    <t xml:space="preserve">2. Приходи од продаје роба на иностраном тржишту </t>
  </si>
  <si>
    <t>II. ПРИХОДИ ОД ПРОДАЈЕ ПРОИЗВОДА И УСЛУГА (1006 + 1007)</t>
  </si>
  <si>
    <t>610, 612 и 614</t>
  </si>
  <si>
    <t xml:space="preserve">1. Приходи од продаје производа и услуга на домаћем тржишту </t>
  </si>
  <si>
    <t>611, 613 и 615</t>
  </si>
  <si>
    <t xml:space="preserve">2. Приходи од продаје производа и услуга на иностраном тржишту </t>
  </si>
  <si>
    <t xml:space="preserve">III. ПРИХОДИ ОД АКТИВИРАЊА УЧИНАКА И РОБЕ </t>
  </si>
  <si>
    <t xml:space="preserve">IV. ПОВЕЋАЊЕ ВРЕДНОСТИ ЗАЛИХА НЕДОВРШЕНИХ И ГОТОВИХ ПРОИЗВОДА </t>
  </si>
  <si>
    <t xml:space="preserve">V. СМАЊЕЊЕ ВРЕДНОСТИ ЗАЛИХА НЕДОВРШЕНИХ И ГОТОВИХ ПРОИЗВОДА </t>
  </si>
  <si>
    <t>64 и 65</t>
  </si>
  <si>
    <t xml:space="preserve">VI. ОСТАЛИ ПОСЛОВНИ ПРИХОДИ </t>
  </si>
  <si>
    <t>68,  осим 683, 685 и 686</t>
  </si>
  <si>
    <t xml:space="preserve">VII. ПРИХОДИ ОД УСКЛАЂИВАЊА ВРЕДНОСТИ ИМОВИНЕ (ОСИМ ФИНАНСИЈСКЕ) </t>
  </si>
  <si>
    <t>Б. ПОСЛОВНИ РАСХОДИ (1014 + 1015 + 1016 + 1020 + 1021 + 1022 + 1023 + 1024)</t>
  </si>
  <si>
    <t xml:space="preserve">I. НАБАВНА ВРЕДНОСТ ПРОДАТЕ РОБЕ </t>
  </si>
  <si>
    <t xml:space="preserve">II. ТРОШКОВИ МАТЕРИЈАЛА, ГОРИВА И ЕНЕРГИЈЕ </t>
  </si>
  <si>
    <t>III. ТРОШКОВИ ЗАРАДА, НАКНАДА ЗАРАДА И ОСТАЛИ ЛИЧНИ РАСХОДИ (1017 + 1018 + 1019)</t>
  </si>
  <si>
    <t xml:space="preserve">1. Трошкови зарада и накнада зарада </t>
  </si>
  <si>
    <t xml:space="preserve">2. Трошкови пореза и доприноса на зараде и накнаде зарада </t>
  </si>
  <si>
    <t>52 осим 520 и 521</t>
  </si>
  <si>
    <t>3. Остали лични расходи и накнаде</t>
  </si>
  <si>
    <t xml:space="preserve">IV. ТРОШКОВИ АМОРТИЗАЦИЈЕ </t>
  </si>
  <si>
    <t>58, осим 583, 585 и 586</t>
  </si>
  <si>
    <t xml:space="preserve">V. РАСХОДИ ОД УСКЛАЂИВАЊА ВРЕДНОСТИ ИМОВИНЕ (ОСИМ ФИНАНСИЈСКЕ) </t>
  </si>
  <si>
    <t xml:space="preserve">VI. ТРОШКОВИ ПРОИЗВОДНИХ УСЛУГА </t>
  </si>
  <si>
    <t>54, осим 540</t>
  </si>
  <si>
    <t xml:space="preserve">VII. ТРОШКОВИ РЕЗЕРВИСАЊА </t>
  </si>
  <si>
    <t xml:space="preserve">VIII. НЕМАТЕРИЈАЛНИ ТРОШКОВИ </t>
  </si>
  <si>
    <t>В. ПОСЛОВНИ ДОБИТАК (1001 - 1013) ≥ 0</t>
  </si>
  <si>
    <t>Г. ПОСЛОВНИ ГУБИТАК (1013 - 1001) ≥ 0</t>
  </si>
  <si>
    <t xml:space="preserve">Д. ФИНАНСИЈСКИ ПРИХОДИ </t>
  </si>
  <si>
    <t>(1028 + 1029 + 1030 + 1031)</t>
  </si>
  <si>
    <t>660 и 661</t>
  </si>
  <si>
    <t xml:space="preserve">I. ФИНАНСИЈСКИ ПРИХОДИ ИЗ ОДНОСА СА МАТИЧНИМ, ЗАВИСНИМ И ОСТАЛИМ ПОВЕЗАНИМ ЛИЦИМА </t>
  </si>
  <si>
    <t xml:space="preserve">II. ПРИХОДИ ОД КАМАТА </t>
  </si>
  <si>
    <t>663 и 664</t>
  </si>
  <si>
    <t xml:space="preserve">III. ПОЗИТИВНЕ КРУСНЕ РАЗЛИКЕ И ПОЗИТИВНИ ЕФЕКТИ ВАЛУТНЕ КЛАУЗУЛЕ </t>
  </si>
  <si>
    <t>665 и 669</t>
  </si>
  <si>
    <t xml:space="preserve">IV. ОСТАЛИ ФИНАНСИЈСКИ ПРИХОДИ </t>
  </si>
  <si>
    <t xml:space="preserve">Ђ. ФИНАНСИЈСКИ РАСХОДИ </t>
  </si>
  <si>
    <t>(1033 + 1034 + 1035 + 1036)</t>
  </si>
  <si>
    <t>560 и 561</t>
  </si>
  <si>
    <t xml:space="preserve">I. ФИНАНСИЈСКИ РАСХОДИ ИЗ ОДНОСА СА МАТИЧНИМ, ЗАВИСНИМ И ОСТАЛИМ ПОВЕЗАНИМ ЛИЦИМА </t>
  </si>
  <si>
    <t xml:space="preserve">II. РАСХОДИ КАМАТА </t>
  </si>
  <si>
    <t>563 и 564</t>
  </si>
  <si>
    <t xml:space="preserve">III. НЕГАТИВНЕ КУРСНЕ РАЗЛИКЕ И НЕГАТИВНИ ЕФЕКТИ ВАЛУТНЕ КЛАУЗУЛЕ </t>
  </si>
  <si>
    <t>565 и 569</t>
  </si>
  <si>
    <t xml:space="preserve">IV. ОСТАЛИ ФИНАНСИЈСКИ РАСХОДИ </t>
  </si>
  <si>
    <t>E. ДОБИТАК ИЗ ФИНАНСИРАЊА (1027 - 1032) ≥ 0</t>
  </si>
  <si>
    <t>Ж. ГУБИТАК ИЗ ФИНАНСИРАЊА (1032 - 1027) ≥ 0</t>
  </si>
  <si>
    <t>683, 685 и 686</t>
  </si>
  <si>
    <t xml:space="preserve">З. ПРИХОДИ ОД УСКЛАЂИВАЊА ВРЕДНОСТИ ФИНАНСИЈСКЕ ИМОВИНЕ КОЈА СЕ ИСКАЗУЈЕ ПО ФЕР ВРЕДНОСТИ КРОЗ БИЛАНС УСПЕХА </t>
  </si>
  <si>
    <t>583, 585 и 586</t>
  </si>
  <si>
    <t xml:space="preserve">И. РАСХОДИ ОД УСКЛАЂИВАЊА ВРЕДНОСТИ ФИНАНСИЈСКЕ ИМОВИНЕ КОЈА СЕ ИСКАЗУЈЕ ПО ФЕР ВРЕДНОСТИ КРОЗ БИЛАНС УСПЕХА </t>
  </si>
  <si>
    <t xml:space="preserve">J. ОСТАЛИ ПРИХОДИ </t>
  </si>
  <si>
    <t xml:space="preserve">K. ОСТАЛИ РАСХОДИ </t>
  </si>
  <si>
    <t xml:space="preserve">Л. УКУПНИ ПРИХОДИ </t>
  </si>
  <si>
    <t>(1001 + 1027 + 1039 + 1041)</t>
  </si>
  <si>
    <t xml:space="preserve">Љ. УКУПНИ РАСХОДИ </t>
  </si>
  <si>
    <t>(1013 + 1032 + 1040 + 1042)</t>
  </si>
  <si>
    <t>M. ДОБИТАК ИЗ РЕДОВНОГ ПОСЛОВАЊА ПРЕ ОПОРЕЗИВАЊА (1043 - 1044) ≥ 0</t>
  </si>
  <si>
    <t>Н. ГУБИТАК ИЗ РЕДОВНОГ ПОСЛОВАЊА ПРЕ ОПОРЕЗИВАЊА (1044 - 1043) ≥ 0</t>
  </si>
  <si>
    <t>69-59</t>
  </si>
  <si>
    <t xml:space="preserve">Њ. ПОЗИТИВАН НЕТО ЕФЕКАТ НА РЕЗУЛТАТ ПО ОСНОВУ ДОБИТКА ПОСЛОВАЊА КОЈЕ СЕ ОБУСТАВЉА, ПРОМЕНА РАЧУНОВОДСТВЕНИХ ПОЛИТИКА И ИСПРАВКИ ГРЕШАКА ИЗ РАНИЈИХ ПЕРИОДА </t>
  </si>
  <si>
    <t>59- 69</t>
  </si>
  <si>
    <t xml:space="preserve">O. НЕГАТИВАН НЕТО ЕФЕКАТ НА РЕЗУЛТАТ ПО ОСНОВУ ГУБИТКА ПОСЛОВАЊА КОЈЕ СЕ ОБУСТАВЉА, ПРОМЕНА РАЧУНОВОДСТВЕНИХ ПОЛИТИКА И ИСПРАВКИ ГРЕШАКА ИЗ РАНИЈИХ ПЕРИОДА </t>
  </si>
  <si>
    <t xml:space="preserve">П. ДОБИТАК ПРЕ ОПОРЕЗИВАЊА </t>
  </si>
  <si>
    <r>
      <t>(1045 </t>
    </r>
    <r>
      <rPr>
        <sz val="10"/>
        <rFont val="Arial"/>
        <family val="2"/>
        <charset val="238"/>
      </rPr>
      <t>-</t>
    </r>
    <r>
      <rPr>
        <b/>
        <sz val="10"/>
        <rFont val="Arial"/>
        <family val="2"/>
        <charset val="238"/>
      </rPr>
      <t> 1046 + 1047 </t>
    </r>
    <r>
      <rPr>
        <sz val="10"/>
        <rFont val="Arial"/>
        <family val="2"/>
        <charset val="238"/>
      </rPr>
      <t>-</t>
    </r>
    <r>
      <rPr>
        <b/>
        <sz val="10"/>
        <rFont val="Arial"/>
        <family val="2"/>
        <charset val="238"/>
      </rPr>
      <t> 1048) ≥ 0</t>
    </r>
  </si>
  <si>
    <t xml:space="preserve">Р. ГУБИТАК ПРЕ ОПОРЕЗИВАЊА </t>
  </si>
  <si>
    <t>(1046 - 1045 + 1048 - 1047) ≥ 0</t>
  </si>
  <si>
    <t xml:space="preserve">С. ПОРЕЗ НА ДОБИТАК </t>
  </si>
  <si>
    <t xml:space="preserve">I. ПОРЕСКИ РАСХОД ПЕРИОДА </t>
  </si>
  <si>
    <t>722 дуг. салдо</t>
  </si>
  <si>
    <t xml:space="preserve">II. ОДЛОЖЕНИ ПОРЕСКИХ РАСХОДИ ПЕРИОДА </t>
  </si>
  <si>
    <t>722 пот. салдо</t>
  </si>
  <si>
    <t xml:space="preserve">III. ОДЛОЖЕНИ ПОРЕСКИ ПРИХОДИ ПЕРИОДА </t>
  </si>
  <si>
    <t xml:space="preserve">T. ИСПЛАЋЕНА ЛИЧНА ПРИМАЊА ПОСЛОДАВЦА </t>
  </si>
  <si>
    <t xml:space="preserve">Ћ. НЕТО ДОБИТАК </t>
  </si>
  <si>
    <t>(1049 - 1050 -1051 - 1052 + 1053 - 1054) ≥ 0</t>
  </si>
  <si>
    <t xml:space="preserve">У. НЕТО ГУБИТАК </t>
  </si>
  <si>
    <t>(1050 - 1049 + 1051 + 1052 - 1053 + 1054) ≥ 0</t>
  </si>
  <si>
    <t xml:space="preserve">I. НЕТО ДОБИТАК КОЈИ ПРИПАДА УЧЕШЋИМА БЕЗ ПРАВА КОНТРОЛЕ </t>
  </si>
  <si>
    <t xml:space="preserve">II. НЕТО ДОБИТАК КОЈИ ПРИПАДА МАТИЧНОМ ПРАВНОМ ЛИЦУ </t>
  </si>
  <si>
    <t xml:space="preserve">III. НЕТО ГУБИТАК КОЈИ ПРИПАДА УЧЕШЋИМА БЕЗ ПРАВА КОНТРОЛЕ </t>
  </si>
  <si>
    <t xml:space="preserve">IV. НЕТО ГУБИТАК КОЈИ ПРИПАДА МАТИЧНОМ ПРАВНОМ ЛИЦУ </t>
  </si>
  <si>
    <t xml:space="preserve">V. ЗАРАДА ПО АКЦИЈИ </t>
  </si>
  <si>
    <t xml:space="preserve">1. Основна зарада по акцији </t>
  </si>
  <si>
    <t xml:space="preserve">2. Умањена (разводњена) зарада по акцији </t>
  </si>
  <si>
    <t>Прилог 1б</t>
  </si>
  <si>
    <t>ИЗВЕШТАЈ О ТОКОВИМА ГОТОВИНЕ</t>
  </si>
  <si>
    <t>у периоду од 01.01. до 31.12.2023. године</t>
  </si>
  <si>
    <t xml:space="preserve">П О З И Ц И Ј А </t>
  </si>
  <si>
    <t xml:space="preserve">A. ТОКОВИ ГОТОВИНЕ ИЗ ПОСЛОВНИХ АКТИВНОСТИ </t>
  </si>
  <si>
    <t>I. Приливи готовине из пословних активности (1 до 4)</t>
  </si>
  <si>
    <t>1. Продаја и примљени аванси у земљи</t>
  </si>
  <si>
    <t xml:space="preserve">2. Продаја и примљени аванси у иностранству </t>
  </si>
  <si>
    <t xml:space="preserve">3. Примљене камате из пословних активности </t>
  </si>
  <si>
    <t xml:space="preserve">4. Oстали приливи из редовног пословања </t>
  </si>
  <si>
    <t>II. Одливи готовине из пословних активности (1 до 8)</t>
  </si>
  <si>
    <t xml:space="preserve">1. Исплате добављачима и дати аванси у земљи </t>
  </si>
  <si>
    <t xml:space="preserve">2. Исплате добављачима и дати аванси у иностранству </t>
  </si>
  <si>
    <t xml:space="preserve">3. Зараде, накнаде зарада и остали лични расходи </t>
  </si>
  <si>
    <t>4. Плаћене камате у земљи</t>
  </si>
  <si>
    <t xml:space="preserve">5. Плаћене камате у иностранству </t>
  </si>
  <si>
    <t xml:space="preserve">6. Порез на добитак </t>
  </si>
  <si>
    <t xml:space="preserve">7. Одливи по основу осталих јавних прихода </t>
  </si>
  <si>
    <t xml:space="preserve">8. Остали одливи из пословних активности </t>
  </si>
  <si>
    <t>III. Нето прилив готовине из пословних активности (I - II)</t>
  </si>
  <si>
    <t>IV. Нето одлив готовине из пословних активности (II - I)</t>
  </si>
  <si>
    <t xml:space="preserve">Б. ТОКОВИ ГОТОВИНЕ ИЗ АКТИВНОСТИ ИНВЕСТИРАЊА </t>
  </si>
  <si>
    <t>I. Приливи готовине из активности инвестирања (1 до 5)</t>
  </si>
  <si>
    <t xml:space="preserve">1. Продаја акција и удела </t>
  </si>
  <si>
    <t xml:space="preserve">2. Продаја нематеријалне имовине, некретнина, постројења, опреме и биолошких средстава </t>
  </si>
  <si>
    <t xml:space="preserve">3. Остали финансијски пласмани </t>
  </si>
  <si>
    <t xml:space="preserve">4. Примљене камате из активности инвестирања </t>
  </si>
  <si>
    <t>5. Примљене дивиденде</t>
  </si>
  <si>
    <t>II. Одливи готовине из активности инвестирања (1 до 3)</t>
  </si>
  <si>
    <t xml:space="preserve">1. Куповина акција и удела </t>
  </si>
  <si>
    <t xml:space="preserve">2. Куповина нематеријалне имовине, некретнина, постројења, опреме и биолошких средстава </t>
  </si>
  <si>
    <t>3. Остали финансијски пласмани</t>
  </si>
  <si>
    <t>III. Нето прилив готовине из активности инвестирања (I - II)</t>
  </si>
  <si>
    <t>IV. Нето одлив готовине из активности инвестирања (II - I)</t>
  </si>
  <si>
    <t xml:space="preserve">В. ТОКОВИ ГОТОВИНЕ ИЗ АКТИВНОСТИ ФИНАНСИРАЊА </t>
  </si>
  <si>
    <t>I. Приливи готовине из активности финансирања (1 до 7)</t>
  </si>
  <si>
    <t>1. Увећање основног капитала</t>
  </si>
  <si>
    <t>2. Дугорочни кредити у земљи</t>
  </si>
  <si>
    <t xml:space="preserve">3. Дугорочни кредити у иностранству </t>
  </si>
  <si>
    <t>4. Краткорочни кредити у земљи</t>
  </si>
  <si>
    <t xml:space="preserve">5. Краткорочни кредити у иностранству </t>
  </si>
  <si>
    <t xml:space="preserve">6. Остале дугорочне обавезе </t>
  </si>
  <si>
    <t xml:space="preserve">7. Остале краткорочне обавезе </t>
  </si>
  <si>
    <t>II. Одливи готовине из активности финансирања (1 до 8)</t>
  </si>
  <si>
    <t xml:space="preserve">1. Откуп сопствених акција и удела </t>
  </si>
  <si>
    <t>6. Остале обавезе</t>
  </si>
  <si>
    <t>7. Финансијски лизинг</t>
  </si>
  <si>
    <t>8. Исплаћене дивиденде</t>
  </si>
  <si>
    <t>III. Нето прилив готовине из активности финансирања (I - II)</t>
  </si>
  <si>
    <t>IV. Нето одлив готовине из активности финансирања (II - I)</t>
  </si>
  <si>
    <r>
      <t xml:space="preserve">Г. СВЕГА ПРИЛИВ ГОТОВИНЕ </t>
    </r>
    <r>
      <rPr>
        <sz val="10"/>
        <rFont val="Arial"/>
        <family val="2"/>
        <charset val="238"/>
      </rPr>
      <t>(3001 + 3017 + 3029)</t>
    </r>
  </si>
  <si>
    <r>
      <t xml:space="preserve">Д. СВЕГА ОДЛИВ ГОТОВИНЕ </t>
    </r>
    <r>
      <rPr>
        <sz val="10"/>
        <rFont val="Arial"/>
        <family val="2"/>
        <charset val="238"/>
      </rPr>
      <t>(3006 + 3023 + 3037)</t>
    </r>
  </si>
  <si>
    <r>
      <t xml:space="preserve">Ђ. НЕТО ПРИЛИВ ГОТОВИНЕ </t>
    </r>
    <r>
      <rPr>
        <sz val="10"/>
        <rFont val="Arial"/>
        <family val="2"/>
        <charset val="238"/>
      </rPr>
      <t>(3048 - 3049) ≥ 0</t>
    </r>
  </si>
  <si>
    <r>
      <t xml:space="preserve">E. НЕТО ОДЛИВ ГОТОВИНЕ </t>
    </r>
    <r>
      <rPr>
        <sz val="10"/>
        <rFont val="Arial"/>
        <family val="2"/>
        <charset val="238"/>
      </rPr>
      <t>(3049 - 3048) ≥ 0</t>
    </r>
  </si>
  <si>
    <t xml:space="preserve">Ж. ГОТОВИНА НА ПОЧЕТКУ ОБРАЧУНСКОГ ПЕРИОДА </t>
  </si>
  <si>
    <t xml:space="preserve">З. ПОЗИТИВНЕ КУРСНЕ РАЗЛИКЕ ПО ОСНОВУ ПРЕРАЧУНА ГОТОВИНЕ </t>
  </si>
  <si>
    <t xml:space="preserve">И. НЕГАТИВНЕ КУРСНЕ РАЗЛИКЕ ПО ОСНОВУ ПРЕРАЧУНА ГОТОВИНЕ </t>
  </si>
  <si>
    <t xml:space="preserve">J. ГОТОВИНА НА КРАЈУ ОБРАЧУНСКОГ ПЕРИОДА </t>
  </si>
  <si>
    <t>(3050 - 3051 + 3052 + 3053 - 3054)</t>
  </si>
  <si>
    <t>Прилог 2</t>
  </si>
  <si>
    <t>Циљеви јавног предузећа са кључним индикаторима остварења циљева</t>
  </si>
  <si>
    <t>Циљ</t>
  </si>
  <si>
    <t>Индикатор</t>
  </si>
  <si>
    <t>Базна година</t>
  </si>
  <si>
    <t>Вредност индикатора</t>
  </si>
  <si>
    <t>Извор провере</t>
  </si>
  <si>
    <t>Активност за достизање циља</t>
  </si>
  <si>
    <t>2024. година</t>
  </si>
  <si>
    <t>2025. година</t>
  </si>
  <si>
    <t>2026. година</t>
  </si>
  <si>
    <t>замена водомера са даљинским очитавањем</t>
  </si>
  <si>
    <t>број водомера</t>
  </si>
  <si>
    <t>Сектор водовода и канализације</t>
  </si>
  <si>
    <t>набавка водомера и адаптера, повећање ефикасности очитавања</t>
  </si>
  <si>
    <t>замена водомера -сервис</t>
  </si>
  <si>
    <t>баждарење водомера</t>
  </si>
  <si>
    <t>повећање потрошње гаса</t>
  </si>
  <si>
    <t>број нових прикључака</t>
  </si>
  <si>
    <t>Сектор за дистрибуцију гаса</t>
  </si>
  <si>
    <t>одобравање повољнијих услова плаћања</t>
  </si>
  <si>
    <t>Смањење губтака на дистибутивном систему</t>
  </si>
  <si>
    <t>Број замењених гасомера</t>
  </si>
  <si>
    <t>набавка нових и замена старих гасомера</t>
  </si>
  <si>
    <t>баждарење и замена старих гасомера</t>
  </si>
  <si>
    <t>Прилог 3</t>
  </si>
  <si>
    <t>Ниска вероватноћа</t>
  </si>
  <si>
    <t>Низак утицај</t>
  </si>
  <si>
    <t>Умерена вероватноћа</t>
  </si>
  <si>
    <t>Умерен утицај</t>
  </si>
  <si>
    <t>Висока вероватноћа</t>
  </si>
  <si>
    <t>Висок утицај</t>
  </si>
  <si>
    <t>Пословни ризици и план управљања ризицима</t>
  </si>
  <si>
    <t>Ризик</t>
  </si>
  <si>
    <t>Вероватноћа ризика                    (1)</t>
  </si>
  <si>
    <t>Утицај ризика                            (2)</t>
  </si>
  <si>
    <t>Укупно                                     (3)</t>
  </si>
  <si>
    <t>Процењен финансијски ефекат у случају настанка ризика                                (у 000 дин)</t>
  </si>
  <si>
    <t>Планиране активности у случају појаве ризика</t>
  </si>
  <si>
    <t>Избор</t>
  </si>
  <si>
    <t>Вероватноћа</t>
  </si>
  <si>
    <t>Утицај</t>
  </si>
  <si>
    <t>3=1*2</t>
  </si>
  <si>
    <t>Ефекат ризика</t>
  </si>
  <si>
    <t>Застарелост потраживања од купаца</t>
  </si>
  <si>
    <t>Критичан ризик</t>
  </si>
  <si>
    <t>Умањење укупног прихода више од 20%</t>
  </si>
  <si>
    <t>Слање опомена, утуживање потраживања.репрограми потраживања</t>
  </si>
  <si>
    <t>Прецизно утврђивање процене вредности јабвне набваке</t>
  </si>
  <si>
    <t>Умањење укупног прихода више од 10%</t>
  </si>
  <si>
    <t>Контрола израде техничке документације,прецизније утврђивање цена по основу детаљне анализе и истраживања тржишта</t>
  </si>
  <si>
    <t>НАПОМЕНА:</t>
  </si>
  <si>
    <t>Колона "Вероватноћа ризика" се попуњава по следећој шеми избором из падајућег менија:</t>
  </si>
  <si>
    <t>Број 1 - Ниска вероватноћа</t>
  </si>
  <si>
    <t>Број 2 - Умерена вероватноћа</t>
  </si>
  <si>
    <t>Број 3 - Висока вероватноћа</t>
  </si>
  <si>
    <t>Колона "Утицај ризика" се попуњава по следећој шеми избором из падајућег менија:</t>
  </si>
  <si>
    <t>Број 1 - Низак утицај</t>
  </si>
  <si>
    <t>Број 2 - Умерен утицај</t>
  </si>
  <si>
    <t>Број 3 - Висок утицај</t>
  </si>
  <si>
    <t>Колона "Укупно" се попуњава аутоматски</t>
  </si>
  <si>
    <t>Прилог 4</t>
  </si>
  <si>
    <t>Приказ планираних и реализованих индикатора пословања</t>
  </si>
  <si>
    <t>2021. година</t>
  </si>
  <si>
    <t>2022. година</t>
  </si>
  <si>
    <t>2023. година</t>
  </si>
  <si>
    <t>Укупни капитал</t>
  </si>
  <si>
    <t>-</t>
  </si>
  <si>
    <t>% одступања реализације од плана</t>
  </si>
  <si>
    <t>% одступања реализације у односу на реализацију претходне године</t>
  </si>
  <si>
    <t>Укупна имовина</t>
  </si>
  <si>
    <t>Пословни приходи</t>
  </si>
  <si>
    <t>Пословни расходи</t>
  </si>
  <si>
    <t>Пословни резултат</t>
  </si>
  <si>
    <t>Нето резултат</t>
  </si>
  <si>
    <t>Број запослених на дан 31.12.</t>
  </si>
  <si>
    <t>Просечна нето зарада</t>
  </si>
  <si>
    <t>Инвестиције</t>
  </si>
  <si>
    <t>Напомена: У последњој колони код % одступања реализације у односу на реализацију претходне године, пореде се план за 2024. годину и реализација из 2023. године.</t>
  </si>
  <si>
    <t>Просечна  нето зарада = збир свих исплаћених нето зарада у години / 12 / број запослених</t>
  </si>
  <si>
    <t>2021. година реализација</t>
  </si>
  <si>
    <t>2022. година реализација</t>
  </si>
  <si>
    <t>2023. година реализација (процена)</t>
  </si>
  <si>
    <t>План 2024. година</t>
  </si>
  <si>
    <t>EBITDA</t>
  </si>
  <si>
    <t>ROA</t>
  </si>
  <si>
    <t>ROE</t>
  </si>
  <si>
    <t>Оперативни новчани ток</t>
  </si>
  <si>
    <t>Дуг / капитал</t>
  </si>
  <si>
    <t>Ликвидност</t>
  </si>
  <si>
    <t>% зарада у пословним приходима</t>
  </si>
  <si>
    <t>Стање на дан 31.12.2021.</t>
  </si>
  <si>
    <t>Стање на дан 31.12.2022.</t>
  </si>
  <si>
    <t>Стање на дан 31.12.2023.</t>
  </si>
  <si>
    <t>План на дан 31.12.2024.</t>
  </si>
  <si>
    <t>Кредитно задужење без гаранције државе</t>
  </si>
  <si>
    <t>Кредитно задужење са гаранцијом државе</t>
  </si>
  <si>
    <t>Укупно кредитно задужење</t>
  </si>
  <si>
    <t>Субвенције</t>
  </si>
  <si>
    <t>Пренето</t>
  </si>
  <si>
    <t>Реализовано</t>
  </si>
  <si>
    <t>Остали приходи из буџета</t>
  </si>
  <si>
    <t>Укупно приходи из буџета</t>
  </si>
  <si>
    <r>
      <rPr>
        <b/>
        <sz val="10"/>
        <color theme="1"/>
        <rFont val="Arial"/>
        <family val="2"/>
      </rPr>
      <t>EBITDA</t>
    </r>
    <r>
      <rPr>
        <sz val="10"/>
        <color theme="1"/>
        <rFont val="Arial"/>
        <family val="2"/>
      </rPr>
      <t xml:space="preserve"> (Earnings before Interest, Taxes, Depreciation and Amortization) представља добитак предузећа пре опорезивања који се добија када се одузму само оперативни трошкови, а без искључивања трошкова камате и амортизације. Рачуна се тако што се добитак/губитак пре опорезивања коригује за расходе камата и амортизацију.</t>
    </r>
  </si>
  <si>
    <r>
      <rPr>
        <b/>
        <sz val="10"/>
        <color theme="1"/>
        <rFont val="Arial"/>
        <family val="2"/>
      </rPr>
      <t>ROA</t>
    </r>
    <r>
      <rPr>
        <sz val="10"/>
        <color theme="1"/>
        <rFont val="Arial"/>
        <family val="2"/>
      </rPr>
      <t xml:space="preserve"> (Return on Assets) - Стопа приноса средстава рачуна се: (нето добит / укупна средства ) *100</t>
    </r>
  </si>
  <si>
    <r>
      <rPr>
        <b/>
        <sz val="10"/>
        <color theme="1"/>
        <rFont val="Arial"/>
        <family val="2"/>
      </rPr>
      <t>ROE</t>
    </r>
    <r>
      <rPr>
        <sz val="10"/>
        <color theme="1"/>
        <rFont val="Arial"/>
        <family val="2"/>
      </rPr>
      <t xml:space="preserve"> (Return on Еquity) - Стопа приноса капитала рачуна се: (нето добит / капитал)*100</t>
    </r>
  </si>
  <si>
    <r>
      <rPr>
        <b/>
        <sz val="10"/>
        <color theme="1"/>
        <rFont val="Arial"/>
        <family val="2"/>
      </rPr>
      <t>Оперативни новчани ток</t>
    </r>
    <r>
      <rPr>
        <sz val="10"/>
        <color theme="1"/>
        <rFont val="Arial"/>
        <family val="2"/>
      </rPr>
      <t xml:space="preserve"> - новчани ток из пословних активности </t>
    </r>
  </si>
  <si>
    <r>
      <rPr>
        <b/>
        <sz val="10"/>
        <color theme="1"/>
        <rFont val="Arial"/>
        <family val="2"/>
      </rPr>
      <t>Дуг / капитал</t>
    </r>
    <r>
      <rPr>
        <sz val="10"/>
        <color theme="1"/>
        <rFont val="Arial"/>
        <family val="2"/>
      </rPr>
      <t xml:space="preserve"> представља однос укупног дуга (дугорочна резервисања и обавезе, одложене пореске обавезе и краткорочна резервисања и краткорочне обавезе) и капитала (укупна ставка из пасиве биланса стања) *100.</t>
    </r>
  </si>
  <si>
    <r>
      <rPr>
        <b/>
        <sz val="10"/>
        <color theme="1"/>
        <rFont val="Arial"/>
        <family val="2"/>
      </rPr>
      <t>Ликвидност</t>
    </r>
    <r>
      <rPr>
        <sz val="10"/>
        <color theme="1"/>
        <rFont val="Arial"/>
        <family val="2"/>
      </rPr>
      <t xml:space="preserve"> представља однос (обртна средства / краткорочне обавезе)*100.</t>
    </r>
  </si>
  <si>
    <r>
      <rPr>
        <b/>
        <sz val="10"/>
        <color theme="1"/>
        <rFont val="Arial"/>
        <family val="2"/>
      </rPr>
      <t>% зарада у пословним приходима</t>
    </r>
    <r>
      <rPr>
        <sz val="10"/>
        <color theme="1"/>
        <rFont val="Arial"/>
        <family val="2"/>
      </rPr>
      <t xml:space="preserve"> - (Трошкови зарада, накнада зарада и остали лични расходи / пословни приходи)*100</t>
    </r>
  </si>
  <si>
    <t>Прилог 5.</t>
  </si>
  <si>
    <t>БИЛАНС СТАЊА  на дан 31.12.2024. године</t>
  </si>
  <si>
    <t>Износ</t>
  </si>
  <si>
    <t>План                  31.03.2024.</t>
  </si>
  <si>
    <t>План             30.06.2024.</t>
  </si>
  <si>
    <t>План              30.09.2024.</t>
  </si>
  <si>
    <t>План            31.12.2024.</t>
  </si>
  <si>
    <t xml:space="preserve">VI. НЕРЕАЛИЗОВАНИ ГУБИЦИ ПО ОСНОВУ ФИНАНСИЈСКИХ СРЕДСТАВА И ДРГУГИХ КОМПОНЕНТИ ОСТАЛОГ СВЕОБУХВАТНОГ РЕЗУЛТАТА </t>
  </si>
  <si>
    <t>Прилог 5а</t>
  </si>
  <si>
    <t>за период од 01.01.2024. до 31.12.2024. године</t>
  </si>
  <si>
    <t>План                
01.01-31.03.2024.</t>
  </si>
  <si>
    <t>План
01.01-30.06.2024.</t>
  </si>
  <si>
    <t>План
01.01-30.09.2024.</t>
  </si>
  <si>
    <t>План                  
01.01-31.12.2024.</t>
  </si>
  <si>
    <t>52, осим 520 и 521</t>
  </si>
  <si>
    <t>Прилог 5б</t>
  </si>
  <si>
    <t>у периоду од 01.01. до 31.12.2024. године</t>
  </si>
  <si>
    <t>План 
01.01-31.03.2024.</t>
  </si>
  <si>
    <t>План 
01.01-30.09.2024.</t>
  </si>
  <si>
    <t>План 
01.01-31.12.2024.</t>
  </si>
  <si>
    <t xml:space="preserve">Б. ТОКОВИ ГОТОВИНИЕ ИЗ АКТИВНОСТИ ИНВЕСТИРАЊА </t>
  </si>
  <si>
    <t>Прилог 6.</t>
  </si>
  <si>
    <t>СУБВЕНЦИЈЕ И ОСТАЛИ ПРИХОДИ ИЗ БУЏЕТА</t>
  </si>
  <si>
    <t>у динарима</t>
  </si>
  <si>
    <t xml:space="preserve"> 01.01-31.12.2023. године</t>
  </si>
  <si>
    <t>Приход</t>
  </si>
  <si>
    <t xml:space="preserve">Планирано </t>
  </si>
  <si>
    <t>Пренето из буџета</t>
  </si>
  <si>
    <t>Реализовано (процена)</t>
  </si>
  <si>
    <t xml:space="preserve">Неутрошено </t>
  </si>
  <si>
    <t>Износ неутрошених средстава из ранијих година   (у односу на претходну)</t>
  </si>
  <si>
    <t>4 (2-3)</t>
  </si>
  <si>
    <t>Остали приходи из буџета*</t>
  </si>
  <si>
    <t>УКУПНО</t>
  </si>
  <si>
    <t>План за период 01.01-31.12.2024. године</t>
  </si>
  <si>
    <t>01.01. до 31.03.</t>
  </si>
  <si>
    <t>01.01. до 30.06.</t>
  </si>
  <si>
    <t>01.01. до 30.09.</t>
  </si>
  <si>
    <t>01.01. до 31.12.</t>
  </si>
  <si>
    <t>* Под осталим приходима из буџета сматрају се сви приходи који нису субвенције (нпр. додела средстава из буџета по јавном позиву, конкурсу и сл.).</t>
  </si>
  <si>
    <t>Прилог 7.</t>
  </si>
  <si>
    <t xml:space="preserve">ТРОШКОВИ ЗАПОСЛЕНИХ </t>
  </si>
  <si>
    <t>Р.бр.</t>
  </si>
  <si>
    <t>Трошкови запослених</t>
  </si>
  <si>
    <t xml:space="preserve">План 
01.01-31.12.2023. </t>
  </si>
  <si>
    <t xml:space="preserve">Реализација (процена) 
01.01-31.12.2023. </t>
  </si>
  <si>
    <t>План
01.01-31.03.2024.</t>
  </si>
  <si>
    <t>1.</t>
  </si>
  <si>
    <t>Маса НЕТО зарада (зарада по одбитку припадајућих пореза и доприноса на терет запосленог)</t>
  </si>
  <si>
    <t>2.</t>
  </si>
  <si>
    <t>Маса БРУТО 1  зарада (зарада са припадајућим порезом и доприносима на терет запосленог)</t>
  </si>
  <si>
    <t>3.</t>
  </si>
  <si>
    <t xml:space="preserve">Маса БРУТО 2 зарада (зарада са припадајућим порезом и доприносима на терет послодавца) </t>
  </si>
  <si>
    <t>4.</t>
  </si>
  <si>
    <t>Број запослених  по кадровској евиденцији - УКУПНО*</t>
  </si>
  <si>
    <t>4.1.</t>
  </si>
  <si>
    <t xml:space="preserve"> - на неодређено време</t>
  </si>
  <si>
    <t>4.2.</t>
  </si>
  <si>
    <t>- на одређено време</t>
  </si>
  <si>
    <t>5</t>
  </si>
  <si>
    <t>Накнаде по уговору о делу</t>
  </si>
  <si>
    <t>6</t>
  </si>
  <si>
    <t>Број прималаца накнаде по уговору о делу*</t>
  </si>
  <si>
    <t>7</t>
  </si>
  <si>
    <t>Накнаде по ауторским уговорима</t>
  </si>
  <si>
    <t>8</t>
  </si>
  <si>
    <t>Број прималаца накнаде по ауторским уговорима*</t>
  </si>
  <si>
    <t>9</t>
  </si>
  <si>
    <t>Накнаде по уговору о привременим и повременим пословима</t>
  </si>
  <si>
    <t>10</t>
  </si>
  <si>
    <t>Број прималаца накнаде по уговору о привременим и повременим пословима*</t>
  </si>
  <si>
    <t>11</t>
  </si>
  <si>
    <t>Накнаде физичким лицима по основу осталих уговора</t>
  </si>
  <si>
    <t>12</t>
  </si>
  <si>
    <t>Број прималаца накнаде по основу осталих уговора*</t>
  </si>
  <si>
    <t>13</t>
  </si>
  <si>
    <t>Накнаде члановима скупштине</t>
  </si>
  <si>
    <t>14</t>
  </si>
  <si>
    <t>Број чланова скупштине*</t>
  </si>
  <si>
    <t>15</t>
  </si>
  <si>
    <t>Накнаде члановима надзорног одбора</t>
  </si>
  <si>
    <t>16</t>
  </si>
  <si>
    <t>Број чланова надзорног одбора*</t>
  </si>
  <si>
    <t>17</t>
  </si>
  <si>
    <t>Накнаде члановима Комисије за ревизију</t>
  </si>
  <si>
    <t>18</t>
  </si>
  <si>
    <t>Број чланова Комисије за ревизију*</t>
  </si>
  <si>
    <t>19</t>
  </si>
  <si>
    <t>Превоз запослених на посао и са посла</t>
  </si>
  <si>
    <t>20</t>
  </si>
  <si>
    <t xml:space="preserve">Дневнице на службеном путу </t>
  </si>
  <si>
    <t>21</t>
  </si>
  <si>
    <t xml:space="preserve">Накнаде трошкова на службеном путу
 </t>
  </si>
  <si>
    <t>22</t>
  </si>
  <si>
    <t>Отпремнина за одлазак у пензију</t>
  </si>
  <si>
    <t>23</t>
  </si>
  <si>
    <t>Број прималаца отпремнине</t>
  </si>
  <si>
    <t>24</t>
  </si>
  <si>
    <t>Јубиларне награде</t>
  </si>
  <si>
    <t>25</t>
  </si>
  <si>
    <t>Број прималаца јубиларних награда</t>
  </si>
  <si>
    <t>26</t>
  </si>
  <si>
    <t>Смештај и исхрана на терену</t>
  </si>
  <si>
    <t>27</t>
  </si>
  <si>
    <t>Помоћ радницима и породици радника</t>
  </si>
  <si>
    <t>28</t>
  </si>
  <si>
    <t>Стипендије</t>
  </si>
  <si>
    <t>29</t>
  </si>
  <si>
    <t>Остале накнаде трошкова запосленима и осталим физичким лицима</t>
  </si>
  <si>
    <t>30</t>
  </si>
  <si>
    <t>Трошкови стручног усавршавања запослених</t>
  </si>
  <si>
    <t xml:space="preserve">* број запослених/прималаца/чланова последњег дана извештајног периода </t>
  </si>
  <si>
    <t xml:space="preserve">** позиције од 5 до 31 које се исказују у новчаним јединицама приказати у бруто износу </t>
  </si>
  <si>
    <t>Прилог 8.</t>
  </si>
  <si>
    <t>Број запослених по секторима / организационим јединицама на дан 31.12.2023. године</t>
  </si>
  <si>
    <t>Редни број</t>
  </si>
  <si>
    <t>Сектор / Организациона јединица</t>
  </si>
  <si>
    <t>Број систематизованих радних места</t>
  </si>
  <si>
    <t>Број извршилаца</t>
  </si>
  <si>
    <t xml:space="preserve"> Број запослених по кадровској евиденцији</t>
  </si>
  <si>
    <t xml:space="preserve">Број запослених на неодређено време </t>
  </si>
  <si>
    <t>Број запослених на одређено време</t>
  </si>
  <si>
    <t>Сектор за опште и правне послове</t>
  </si>
  <si>
    <t>Сектор за финансијско-књиговодствене послове</t>
  </si>
  <si>
    <t>Сектор за водовод и канализацију</t>
  </si>
  <si>
    <t>Сектор за одржавање зеленила и чистоће, рекреационих и др јавних површина, пијаце и гробаља</t>
  </si>
  <si>
    <t>Сектор за транспорт и дистрибуцију гаса-сервис за одржавање возила</t>
  </si>
  <si>
    <t>…</t>
  </si>
  <si>
    <t>Прилог 9.</t>
  </si>
  <si>
    <t xml:space="preserve">Квалификациона структура </t>
  </si>
  <si>
    <t>Старосна структура</t>
  </si>
  <si>
    <t>Запослени</t>
  </si>
  <si>
    <t>Надзорни одбор /Скупштина</t>
  </si>
  <si>
    <t>Број запослених 31.12.2023.</t>
  </si>
  <si>
    <t>Број запослених 31.12.2024.</t>
  </si>
  <si>
    <t>Број на дан 31.12.2023.</t>
  </si>
  <si>
    <t>Број на дан 31.12.2024.</t>
  </si>
  <si>
    <t>ВСС</t>
  </si>
  <si>
    <t xml:space="preserve">До 30 година </t>
  </si>
  <si>
    <t>ВС</t>
  </si>
  <si>
    <t>/</t>
  </si>
  <si>
    <t xml:space="preserve">30 до 40  </t>
  </si>
  <si>
    <t>ВКВ</t>
  </si>
  <si>
    <t xml:space="preserve">40 до 50 </t>
  </si>
  <si>
    <t>ССС</t>
  </si>
  <si>
    <t xml:space="preserve">50 до 60 </t>
  </si>
  <si>
    <t>КВ</t>
  </si>
  <si>
    <t xml:space="preserve">Преко 60 </t>
  </si>
  <si>
    <t>ПК</t>
  </si>
  <si>
    <t>НК</t>
  </si>
  <si>
    <t>Просечна старост</t>
  </si>
  <si>
    <t>Структура по полу</t>
  </si>
  <si>
    <t>Структура по времену у радном односу</t>
  </si>
  <si>
    <t>Мушки</t>
  </si>
  <si>
    <t>До 5 година</t>
  </si>
  <si>
    <t>Женски</t>
  </si>
  <si>
    <t>5 до 10</t>
  </si>
  <si>
    <t>10 до 15</t>
  </si>
  <si>
    <t>15 до 20</t>
  </si>
  <si>
    <t>20 до 25</t>
  </si>
  <si>
    <t>25 до 30</t>
  </si>
  <si>
    <t>30 до 35</t>
  </si>
  <si>
    <t>Преко 35</t>
  </si>
  <si>
    <t>Прилог 10.</t>
  </si>
  <si>
    <t>ДИНАМИКА ЗАПОШЉАВАЊА</t>
  </si>
  <si>
    <t>Р. бр.</t>
  </si>
  <si>
    <t>Основ одлива/пријема кадрова</t>
  </si>
  <si>
    <t>Број запослених</t>
  </si>
  <si>
    <t>Стање на дан 31.12.2023. године</t>
  </si>
  <si>
    <t>Стање на дан 30.06.2024. године</t>
  </si>
  <si>
    <t>Одлив кадрова у периоду 
01.01-31.03.2024.</t>
  </si>
  <si>
    <t>Одлив кадрова у периоду 
01.07-30.09.2024.</t>
  </si>
  <si>
    <t>1</t>
  </si>
  <si>
    <t>навести основ</t>
  </si>
  <si>
    <t>2</t>
  </si>
  <si>
    <t>3</t>
  </si>
  <si>
    <t>4</t>
  </si>
  <si>
    <t>Пријем кадрова у периоду 
01.01-31.03.2024.</t>
  </si>
  <si>
    <t>Пријем кадрова у периоду 
01.07-30.09.2024.</t>
  </si>
  <si>
    <t>повећан обим посла (ссс)</t>
  </si>
  <si>
    <t>Стање на дан 31.03.2024. године</t>
  </si>
  <si>
    <t>Стање на дан 30.09.2024. године</t>
  </si>
  <si>
    <t>Одлив кадрова у периоду 
01.04-30.06.2024.</t>
  </si>
  <si>
    <t>Одлив кадрова у периоду 
01.10-31.12.2024.</t>
  </si>
  <si>
    <t>Одлазак у пензију (кв радник)</t>
  </si>
  <si>
    <t>Пријем кадрова у периоду 
01.04-30.06.2024.</t>
  </si>
  <si>
    <t>Пријем кадрова у периоду 
01.10-31.12.2024.</t>
  </si>
  <si>
    <t>повећан обим посла (cсс)</t>
  </si>
  <si>
    <t>Стање на дан 31.12.2024. године</t>
  </si>
  <si>
    <t>Прилог 11.</t>
  </si>
  <si>
    <t>Исплаћена маса за зараде, број запослених и просечна зарада по месецима за 2023. годину*- Бруто 1</t>
  </si>
  <si>
    <t>Исплата по месецима  2023.</t>
  </si>
  <si>
    <t>СТАРОЗАПОСЛЕНИ**</t>
  </si>
  <si>
    <t>НОВОЗАПОСЛЕНИ</t>
  </si>
  <si>
    <t>ПОСЛОВОДСТВО</t>
  </si>
  <si>
    <t xml:space="preserve">Маса зарада </t>
  </si>
  <si>
    <t>Просечна зарада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</si>
  <si>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</si>
  <si>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</si>
  <si>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</si>
  <si>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</si>
  <si>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</si>
  <si>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</si>
  <si>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</si>
  <si>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</si>
  <si>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</si>
  <si>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</si>
  <si>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</si>
  <si>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</si>
  <si>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ПРОСЕК</t>
  </si>
  <si>
    <t xml:space="preserve">* исплата са проценом до краја године </t>
  </si>
  <si>
    <t>** старозапослени у 2023. години су они запослени који су били у радном односу у децембру 2022. године</t>
  </si>
  <si>
    <t xml:space="preserve">Планирана маса за зараде, број запослених и просечна зарада по месецима за 2024. годину - Бруто 1 </t>
  </si>
  <si>
    <t>План по месецима  2024.</t>
  </si>
  <si>
    <t>СТАРОЗАПОСЛЕНИ*</t>
  </si>
  <si>
    <t>*старозапослени у 2024. години су они запослени који су били у радном односу у предузећу у децембру 2023. године</t>
  </si>
  <si>
    <t>Планирана маса за зараде увећана за доприносе на зараде, број запослених и просечна зарада по месецима за 2024. годину - Бруто 2</t>
  </si>
  <si>
    <t>Прилог 11a</t>
  </si>
  <si>
    <t>Распон исплаћених и планираних зарада</t>
  </si>
  <si>
    <t>Исплаћена у 2023. години</t>
  </si>
  <si>
    <t>Планирана у 2024. години</t>
  </si>
  <si>
    <t>Бруто 1</t>
  </si>
  <si>
    <t>Нето</t>
  </si>
  <si>
    <t>Запослени без пословодства</t>
  </si>
  <si>
    <t>Најнижа зарада</t>
  </si>
  <si>
    <t>Највиша зарада</t>
  </si>
  <si>
    <t>Пословодство</t>
  </si>
  <si>
    <t>Прилог 11б</t>
  </si>
  <si>
    <t>Исплаћена маса за зараде, број запослених и просечна зарада по месецима                                                                                                                                               од 01.01.2024. до ___________ 2024. године - Бруто 1</t>
  </si>
  <si>
    <t>Реализација  по месецима  2024.</t>
  </si>
  <si>
    <t>Исплаћена маса за зараде увећана за доприносе на зараде, број запослених и просечна зарада по месецима                                                                                     од 01.01.2024. до _________ 2024. године - Бруто 2</t>
  </si>
  <si>
    <t>Реализација по месецима  2024.</t>
  </si>
  <si>
    <t>Прилог 12.</t>
  </si>
  <si>
    <t>Накнаде Надзорног одбора / Скупштине у нето износу</t>
  </si>
  <si>
    <t>Месец</t>
  </si>
  <si>
    <t>Надзорни одбор / Скупштина                               реализација 2023. година</t>
  </si>
  <si>
    <t>Надзорни одбор / Скупштина                                                          план 2024. година</t>
  </si>
  <si>
    <t xml:space="preserve">Укупан износ </t>
  </si>
  <si>
    <t>Накнада председника</t>
  </si>
  <si>
    <t>Накнада члана</t>
  </si>
  <si>
    <t>Број чланова</t>
  </si>
  <si>
    <t>1+(2*3)</t>
  </si>
  <si>
    <t>Накнаде Надзорног одбора / Скупштине у бруто износу</t>
  </si>
  <si>
    <t>Надзорни одбор / Скупштина                                            реализација 2023. година</t>
  </si>
  <si>
    <t>Надзорни одбор / Скупштина                                                            план 2024. година</t>
  </si>
  <si>
    <t>Прилог 13.</t>
  </si>
  <si>
    <t>Накнаде Комисије за ревизију у нето износу</t>
  </si>
  <si>
    <t>Комисија за ревизију                                                реализација 2023. година</t>
  </si>
  <si>
    <t>Комисија за ревизију                                                           план 2024. година</t>
  </si>
  <si>
    <t>Накнаде Комисије за ревизију у бруто износу</t>
  </si>
  <si>
    <t>Комисија за ревизију                                                 реализација 2023. година</t>
  </si>
  <si>
    <t>Комисија за ревизију                                                         план 2024. година</t>
  </si>
  <si>
    <t>Прилог 14.</t>
  </si>
  <si>
    <t xml:space="preserve">КРЕДИТНА ЗАДУЖЕНОСТ </t>
  </si>
  <si>
    <t>Кредитор</t>
  </si>
  <si>
    <t>Назив кредита / Пројекта</t>
  </si>
  <si>
    <t>Оригинална валута</t>
  </si>
  <si>
    <t>Гаранција државе</t>
  </si>
  <si>
    <t>Стање кредитне задужености у оригиналној валути
на дан 31.12.2023. године</t>
  </si>
  <si>
    <t>Стање кредитне задужености у динарима
на дан 31.12.2023.
године</t>
  </si>
  <si>
    <t>Година повлачења кредита</t>
  </si>
  <si>
    <t>Рок отплате без периода почека</t>
  </si>
  <si>
    <t>Период почека (Grace period)</t>
  </si>
  <si>
    <t>Датум прве отплате</t>
  </si>
  <si>
    <t>Каматна стопа</t>
  </si>
  <si>
    <t>Број отплата током једне године</t>
  </si>
  <si>
    <t xml:space="preserve"> План плаћања по кредиту за 2024. годину                        у динарима</t>
  </si>
  <si>
    <t>Стање кредитне задужености у оригиналној валути
на дан 31.12.2024. године</t>
  </si>
  <si>
    <t>Стање кредитне задужености у динарима
на дан 31.12.2024. године</t>
  </si>
  <si>
    <t>Да/Не</t>
  </si>
  <si>
    <t>Укупно главница</t>
  </si>
  <si>
    <t>Укупно камата</t>
  </si>
  <si>
    <t>Домаћи кредитор</t>
  </si>
  <si>
    <t xml:space="preserve">   ...................</t>
  </si>
  <si>
    <t>Страни кредитор</t>
  </si>
  <si>
    <t>од чега за ликвидност</t>
  </si>
  <si>
    <t>од чега за капиталне пројекте</t>
  </si>
  <si>
    <t>Прилог 15.</t>
  </si>
  <si>
    <t>ПЛАНИРАНА ФИНАНСИЈСКА СРЕДСТВА ЗА НАБАВКУ ДОБАРА, РАДОВА И УСЛУГА</t>
  </si>
  <si>
    <t>ПОЗИЦИЈА</t>
  </si>
  <si>
    <t>Реализација (процена)                             у 2023. години</t>
  </si>
  <si>
    <t>План
01.01-31.03.2020.</t>
  </si>
  <si>
    <t>План
01.01-30.06.2020.</t>
  </si>
  <si>
    <t>План
01.01-30.09.2020.</t>
  </si>
  <si>
    <t>План 
01.01-31.12.2020.</t>
  </si>
  <si>
    <t>Добра</t>
  </si>
  <si>
    <t>Природни гас за даљу продају</t>
  </si>
  <si>
    <t>Водоводни и канализациони материјал</t>
  </si>
  <si>
    <t>Грађевински и молерско фарбарски материјал</t>
  </si>
  <si>
    <t>Натријум хипохлорит</t>
  </si>
  <si>
    <t>Браварски материјал</t>
  </si>
  <si>
    <t>Водомери</t>
  </si>
  <si>
    <t>Материјал за гасну инсталацију</t>
  </si>
  <si>
    <t xml:space="preserve">Материјал за зеленило </t>
  </si>
  <si>
    <t>Адаптери за водомере</t>
  </si>
  <si>
    <t>Мерно регулациони сетови за гас</t>
  </si>
  <si>
    <t>Резервни делови за путничка и теретна возила и радне машине</t>
  </si>
  <si>
    <t>Ситан алат и инвентар</t>
  </si>
  <si>
    <t>ХТЗ опрема</t>
  </si>
  <si>
    <t>Канцеларијски материјал</t>
  </si>
  <si>
    <t>Средства за одржавање хигијене</t>
  </si>
  <si>
    <t>Гориво</t>
  </si>
  <si>
    <t>Мазиво</t>
  </si>
  <si>
    <t>Пумпе за канализацију</t>
  </si>
  <si>
    <t>Фреквентни регулатор за водоводну пумпу у Новом Кнежевцу</t>
  </si>
  <si>
    <t>Надзорни систем бунара у Новом Кнежевцу</t>
  </si>
  <si>
    <t>Електрична енергија</t>
  </si>
  <si>
    <t>Доградња фекалног возила</t>
  </si>
  <si>
    <t xml:space="preserve">Цвеће </t>
  </si>
  <si>
    <t>Дуваљка за лишће</t>
  </si>
  <si>
    <t>Тримери и моторне тестере</t>
  </si>
  <si>
    <t>Половни путнички комби (9 седишта)</t>
  </si>
  <si>
    <t>Укупно добра:</t>
  </si>
  <si>
    <t>Услуге</t>
  </si>
  <si>
    <t>Птт услуге</t>
  </si>
  <si>
    <t>Интернет</t>
  </si>
  <si>
    <t>Заштита и безбедност на раду</t>
  </si>
  <si>
    <t>Телефонске услуге</t>
  </si>
  <si>
    <t>Чишћење објеката канализације каналџетом</t>
  </si>
  <si>
    <t>Сервисирање водомера</t>
  </si>
  <si>
    <t>Сервис пумпи за водовод и канализацију</t>
  </si>
  <si>
    <t>Услуге електричара</t>
  </si>
  <si>
    <t>Поправка тримера, тестера и телескопа</t>
  </si>
  <si>
    <t>Сервисирање гасомера</t>
  </si>
  <si>
    <t>Текуће одржавање механизације и сервис водомера</t>
  </si>
  <si>
    <t>Вулканизерске услуге</t>
  </si>
  <si>
    <t>Електросервис возила</t>
  </si>
  <si>
    <t>Услуга одоризације</t>
  </si>
  <si>
    <t>Услуге ДВД-а</t>
  </si>
  <si>
    <t>Одржавање мрежног система и рачунара</t>
  </si>
  <si>
    <t>Одржавање штампача и тонера</t>
  </si>
  <si>
    <t>Закуп бунара за воду</t>
  </si>
  <si>
    <t>Закуп сервера за бунаре</t>
  </si>
  <si>
    <t>Анализа воде и отпадних вода</t>
  </si>
  <si>
    <t>Димничарске услуге</t>
  </si>
  <si>
    <t>Ревизија финансијских извештаја</t>
  </si>
  <si>
    <t>Адвокатске услуге</t>
  </si>
  <si>
    <t>Услуге центра за заштиту потрошача</t>
  </si>
  <si>
    <t>Здравствене услуге</t>
  </si>
  <si>
    <t>Стручно усавршавање запослених и семинари</t>
  </si>
  <si>
    <t xml:space="preserve">Одржавање софтвера </t>
  </si>
  <si>
    <t>Израда елабората о зонама санитарне заштите на извориштима воде за насељена места</t>
  </si>
  <si>
    <t>Услуге на телекомуникационом надзору и визуелизацији објеката водоснабдевања</t>
  </si>
  <si>
    <t>Одржавање система телеметрије за гасна мерила са мехом</t>
  </si>
  <si>
    <t>Одржавање домена маила</t>
  </si>
  <si>
    <t>Услуге видео надзора и праћење возила ГПРС</t>
  </si>
  <si>
    <t>Претплата на стручне часописе</t>
  </si>
  <si>
    <t>Реклама и пропаганда</t>
  </si>
  <si>
    <t>Оглашавање путем радиа, новина</t>
  </si>
  <si>
    <t xml:space="preserve">Технички преглед и регистрација возила </t>
  </si>
  <si>
    <t>Стручно образовање запослених</t>
  </si>
  <si>
    <t>Храна и пиће</t>
  </si>
  <si>
    <t>Производне услуге-ангажовање подизвођача</t>
  </si>
  <si>
    <t>Осигурање имовине лица и возила</t>
  </si>
  <si>
    <t>Укупно услуге:</t>
  </si>
  <si>
    <t>Радови</t>
  </si>
  <si>
    <t>Укупно радови:</t>
  </si>
  <si>
    <t>УКУПНО = ДОБРА + УСЛУГЕ+РАДОВИ</t>
  </si>
  <si>
    <t>Прилог 16.</t>
  </si>
  <si>
    <t xml:space="preserve">ПЛАН ИНВЕСТИЦИЈА </t>
  </si>
  <si>
    <t>Назив инвестиције</t>
  </si>
  <si>
    <t>Година почетка финансирања пројекта</t>
  </si>
  <si>
    <t>Година завршетка финансирања пројекта</t>
  </si>
  <si>
    <t>Укупна вредност пројекта</t>
  </si>
  <si>
    <t>Реализовано закључно са 31.12.2023. године</t>
  </si>
  <si>
    <t>Структура финансирања</t>
  </si>
  <si>
    <t>Износ према
 извору финансирања</t>
  </si>
  <si>
    <t>План 2023. година</t>
  </si>
  <si>
    <t xml:space="preserve">План                                2025. година                 </t>
  </si>
  <si>
    <t xml:space="preserve">План                               2026. година                 </t>
  </si>
  <si>
    <t>Сопствена средства</t>
  </si>
  <si>
    <t>Позајмљена средства</t>
  </si>
  <si>
    <t>Средства буџета  (по контима)</t>
  </si>
  <si>
    <t>Остало</t>
  </si>
  <si>
    <t>Укупно:</t>
  </si>
  <si>
    <t>Укупно инвестиције</t>
  </si>
  <si>
    <t>Прилог 17.</t>
  </si>
  <si>
    <t>СРЕДСТВА ЗА ПОСЕБНЕ НАМЕНЕ</t>
  </si>
  <si>
    <t>Позиција</t>
  </si>
  <si>
    <t xml:space="preserve">План  </t>
  </si>
  <si>
    <t>Реализација (процена)</t>
  </si>
  <si>
    <t>Спонзорство</t>
  </si>
  <si>
    <t>Донације</t>
  </si>
  <si>
    <t>Хуманитарне активности</t>
  </si>
  <si>
    <t>Спортске активности</t>
  </si>
  <si>
    <t>5.</t>
  </si>
  <si>
    <t>Репрезентација</t>
  </si>
  <si>
    <t>6.</t>
  </si>
  <si>
    <t>7.</t>
  </si>
</sst>
</file>

<file path=xl/styles.xml><?xml version="1.0" encoding="utf-8"?>
<styleSheet xmlns="http://schemas.openxmlformats.org/spreadsheetml/2006/main">
  <numFmts count="3">
    <numFmt numFmtId="164" formatCode="\+0%;\-0%;0%;"/>
    <numFmt numFmtId="165" formatCode="#,##0.0"/>
    <numFmt numFmtId="166" formatCode="_(* #,##0.00_);_(* \(#,##0.00\);_(* &quot;-&quot;??_);_(@_)"/>
  </numFmts>
  <fonts count="61">
    <font>
      <sz val="10"/>
      <name val="Arial"/>
      <charset val="238"/>
    </font>
    <font>
      <sz val="8"/>
      <name val="Arial"/>
      <family val="2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2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sz val="18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color theme="0" tint="-0.14999847407452621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i/>
      <sz val="12"/>
      <name val="Times New Roman"/>
      <family val="1"/>
    </font>
    <font>
      <b/>
      <sz val="10"/>
      <color theme="0" tint="-0.14999847407452621"/>
      <name val="Times New Roman"/>
      <family val="1"/>
    </font>
    <font>
      <i/>
      <sz val="9"/>
      <name val="Times New Roman"/>
      <family val="1"/>
    </font>
    <font>
      <sz val="26"/>
      <name val="Times New Roman"/>
      <family val="1"/>
    </font>
    <font>
      <sz val="24"/>
      <name val="Times New Roman"/>
      <family val="1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name val="Arial"/>
      <family val="2"/>
    </font>
    <font>
      <b/>
      <sz val="12"/>
      <name val="Arial"/>
      <family val="2"/>
    </font>
    <font>
      <sz val="12"/>
      <name val="Times New Roman"/>
      <family val="1"/>
      <charset val="238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  <charset val="238"/>
    </font>
    <font>
      <sz val="14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8" fillId="0" borderId="0"/>
    <xf numFmtId="0" fontId="48" fillId="0" borderId="0"/>
    <xf numFmtId="166" fontId="38" fillId="0" borderId="0" applyFont="0" applyFill="0" applyBorder="0" applyAlignment="0" applyProtection="0"/>
  </cellStyleXfs>
  <cellXfs count="1251">
    <xf numFmtId="0" fontId="0" fillId="0" borderId="0" xfId="0"/>
    <xf numFmtId="0" fontId="4" fillId="2" borderId="0" xfId="0" applyFont="1" applyFill="1" applyAlignment="1" applyProtection="1">
      <alignment horizontal="right" vertical="center"/>
    </xf>
    <xf numFmtId="0" fontId="4" fillId="2" borderId="0" xfId="0" applyFont="1" applyFill="1" applyAlignment="1" applyProtection="1">
      <alignment horizontal="left" vertical="top"/>
    </xf>
    <xf numFmtId="3" fontId="5" fillId="2" borderId="2" xfId="0" applyNumberFormat="1" applyFont="1" applyFill="1" applyBorder="1" applyAlignment="1" applyProtection="1">
      <alignment horizontal="center" vertical="center" wrapText="1"/>
    </xf>
    <xf numFmtId="3" fontId="6" fillId="2" borderId="2" xfId="0" applyNumberFormat="1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textRotation="90"/>
    </xf>
    <xf numFmtId="0" fontId="7" fillId="0" borderId="0" xfId="0" applyFont="1" applyAlignment="1" applyProtection="1">
      <alignment textRotation="90" wrapText="1"/>
    </xf>
    <xf numFmtId="0" fontId="5" fillId="0" borderId="0" xfId="0" applyFont="1" applyProtection="1"/>
    <xf numFmtId="0" fontId="4" fillId="2" borderId="0" xfId="0" applyFont="1" applyFill="1" applyProtection="1"/>
    <xf numFmtId="0" fontId="4" fillId="2" borderId="18" xfId="0" applyFont="1" applyFill="1" applyBorder="1" applyAlignment="1" applyProtection="1">
      <alignment horizontal="center" vertical="top"/>
    </xf>
    <xf numFmtId="49" fontId="4" fillId="2" borderId="0" xfId="0" applyNumberFormat="1" applyFont="1" applyFill="1" applyAlignment="1" applyProtection="1">
      <alignment horizontal="center" vertical="center" wrapText="1"/>
    </xf>
    <xf numFmtId="49" fontId="4" fillId="2" borderId="0" xfId="0" applyNumberFormat="1" applyFont="1" applyFill="1" applyBorder="1" applyAlignment="1" applyProtection="1">
      <alignment horizontal="center" vertical="center" wrapText="1"/>
    </xf>
    <xf numFmtId="9" fontId="8" fillId="2" borderId="3" xfId="0" applyNumberFormat="1" applyFont="1" applyFill="1" applyBorder="1" applyAlignment="1" applyProtection="1">
      <alignment horizontal="center" vertical="center" wrapText="1"/>
    </xf>
    <xf numFmtId="16" fontId="9" fillId="2" borderId="12" xfId="0" applyNumberFormat="1" applyFont="1" applyFill="1" applyBorder="1" applyAlignment="1" applyProtection="1">
      <alignment horizontal="center" vertical="top"/>
    </xf>
    <xf numFmtId="0" fontId="5" fillId="2" borderId="0" xfId="0" applyFont="1" applyFill="1" applyBorder="1" applyAlignment="1" applyProtection="1">
      <alignment horizontal="left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49" fontId="5" fillId="2" borderId="0" xfId="0" applyNumberFormat="1" applyFont="1" applyFill="1" applyBorder="1" applyAlignment="1" applyProtection="1">
      <alignment horizontal="left" vertical="top" wrapText="1"/>
    </xf>
    <xf numFmtId="49" fontId="5" fillId="2" borderId="0" xfId="0" applyNumberFormat="1" applyFont="1" applyFill="1" applyBorder="1" applyAlignment="1" applyProtection="1">
      <alignment horizontal="justify" vertical="top" wrapText="1"/>
    </xf>
    <xf numFmtId="49" fontId="5" fillId="2" borderId="12" xfId="0" applyNumberFormat="1" applyFont="1" applyFill="1" applyBorder="1" applyAlignment="1" applyProtection="1">
      <alignment horizontal="center" vertical="top"/>
    </xf>
    <xf numFmtId="16" fontId="5" fillId="2" borderId="12" xfId="0" applyNumberFormat="1" applyFont="1" applyFill="1" applyBorder="1" applyAlignment="1" applyProtection="1">
      <alignment horizontal="center" vertical="top"/>
    </xf>
    <xf numFmtId="0" fontId="5" fillId="2" borderId="12" xfId="0" applyFont="1" applyFill="1" applyBorder="1" applyAlignment="1" applyProtection="1">
      <alignment horizontal="center" vertical="top"/>
    </xf>
    <xf numFmtId="0" fontId="5" fillId="2" borderId="18" xfId="0" applyFont="1" applyFill="1" applyBorder="1" applyAlignment="1" applyProtection="1">
      <alignment horizontal="center" vertical="top"/>
    </xf>
    <xf numFmtId="0" fontId="5" fillId="2" borderId="12" xfId="0" applyFont="1" applyFill="1" applyBorder="1" applyAlignment="1" applyProtection="1">
      <alignment horizontal="center" vertical="center"/>
    </xf>
    <xf numFmtId="0" fontId="12" fillId="2" borderId="0" xfId="0" applyFont="1" applyFill="1" applyAlignment="1" applyProtection="1">
      <alignment horizontal="right" vertical="center"/>
    </xf>
    <xf numFmtId="3" fontId="4" fillId="2" borderId="0" xfId="0" applyNumberFormat="1" applyFont="1" applyFill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right"/>
    </xf>
    <xf numFmtId="0" fontId="7" fillId="3" borderId="0" xfId="0" applyFont="1" applyFill="1" applyProtection="1"/>
    <xf numFmtId="0" fontId="7" fillId="3" borderId="0" xfId="0" applyFont="1" applyFill="1" applyBorder="1" applyProtection="1"/>
    <xf numFmtId="10" fontId="7" fillId="3" borderId="0" xfId="0" applyNumberFormat="1" applyFont="1" applyFill="1" applyAlignment="1" applyProtection="1">
      <alignment wrapText="1"/>
    </xf>
    <xf numFmtId="0" fontId="13" fillId="3" borderId="0" xfId="0" applyFont="1" applyFill="1" applyProtection="1"/>
    <xf numFmtId="0" fontId="9" fillId="2" borderId="0" xfId="0" applyFont="1" applyFill="1" applyProtection="1"/>
    <xf numFmtId="0" fontId="12" fillId="2" borderId="0" xfId="0" applyFont="1" applyFill="1" applyProtection="1"/>
    <xf numFmtId="14" fontId="4" fillId="2" borderId="0" xfId="0" applyNumberFormat="1" applyFont="1" applyFill="1" applyAlignment="1" applyProtection="1">
      <alignment vertical="center"/>
    </xf>
    <xf numFmtId="0" fontId="7" fillId="2" borderId="0" xfId="0" applyFont="1" applyFill="1" applyProtection="1"/>
    <xf numFmtId="49" fontId="7" fillId="2" borderId="0" xfId="0" applyNumberFormat="1" applyFont="1" applyFill="1" applyProtection="1"/>
    <xf numFmtId="49" fontId="4" fillId="2" borderId="0" xfId="0" applyNumberFormat="1" applyFont="1" applyFill="1" applyAlignment="1" applyProtection="1">
      <alignment vertical="center"/>
    </xf>
    <xf numFmtId="0" fontId="7" fillId="2" borderId="0" xfId="0" applyFont="1" applyFill="1" applyBorder="1" applyProtection="1"/>
    <xf numFmtId="0" fontId="5" fillId="2" borderId="0" xfId="0" applyFont="1" applyFill="1" applyAlignment="1" applyProtection="1">
      <alignment horizontal="left" vertical="top"/>
    </xf>
    <xf numFmtId="3" fontId="7" fillId="2" borderId="0" xfId="0" applyNumberFormat="1" applyFont="1" applyFill="1" applyAlignment="1" applyProtection="1">
      <alignment horizontal="center" vertical="center" wrapText="1"/>
    </xf>
    <xf numFmtId="9" fontId="4" fillId="2" borderId="0" xfId="0" applyNumberFormat="1" applyFont="1" applyFill="1" applyBorder="1" applyAlignment="1" applyProtection="1"/>
    <xf numFmtId="0" fontId="4" fillId="2" borderId="0" xfId="0" applyFont="1" applyFill="1" applyBorder="1" applyProtection="1"/>
    <xf numFmtId="0" fontId="4" fillId="3" borderId="0" xfId="0" applyFont="1" applyFill="1" applyProtection="1"/>
    <xf numFmtId="0" fontId="12" fillId="2" borderId="0" xfId="0" applyFont="1" applyFill="1" applyAlignment="1" applyProtection="1">
      <alignment horizontal="left" vertical="top"/>
    </xf>
    <xf numFmtId="9" fontId="4" fillId="2" borderId="0" xfId="1" applyFont="1" applyFill="1" applyBorder="1" applyAlignment="1" applyProtection="1">
      <alignment horizontal="right" vertical="center" wrapText="1"/>
    </xf>
    <xf numFmtId="49" fontId="12" fillId="2" borderId="0" xfId="0" applyNumberFormat="1" applyFont="1" applyFill="1" applyAlignment="1" applyProtection="1">
      <alignment horizontal="center" vertical="center" wrapText="1"/>
    </xf>
    <xf numFmtId="49" fontId="12" fillId="2" borderId="0" xfId="0" applyNumberFormat="1" applyFont="1" applyFill="1" applyBorder="1" applyAlignment="1" applyProtection="1">
      <alignment horizontal="center" vertical="center" wrapText="1"/>
    </xf>
    <xf numFmtId="49" fontId="4" fillId="3" borderId="0" xfId="0" applyNumberFormat="1" applyFont="1" applyFill="1" applyAlignment="1" applyProtection="1">
      <alignment horizontal="center" vertical="center" wrapText="1"/>
    </xf>
    <xf numFmtId="3" fontId="12" fillId="2" borderId="0" xfId="0" applyNumberFormat="1" applyFont="1" applyFill="1" applyBorder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horizontal="center" vertical="center" wrapText="1"/>
    </xf>
    <xf numFmtId="0" fontId="4" fillId="3" borderId="0" xfId="0" applyFont="1" applyFill="1" applyBorder="1" applyProtection="1"/>
    <xf numFmtId="0" fontId="4" fillId="2" borderId="13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left" vertical="center" wrapText="1"/>
    </xf>
    <xf numFmtId="9" fontId="4" fillId="2" borderId="0" xfId="0" applyNumberFormat="1" applyFont="1" applyFill="1" applyBorder="1" applyAlignment="1" applyProtection="1">
      <alignment horizontal="center" vertical="center" wrapText="1"/>
    </xf>
    <xf numFmtId="9" fontId="12" fillId="2" borderId="0" xfId="0" applyNumberFormat="1" applyFont="1" applyFill="1" applyBorder="1" applyProtection="1"/>
    <xf numFmtId="49" fontId="12" fillId="2" borderId="16" xfId="0" applyNumberFormat="1" applyFont="1" applyFill="1" applyBorder="1" applyAlignment="1" applyProtection="1">
      <alignment horizontal="left" vertical="center" wrapText="1"/>
    </xf>
    <xf numFmtId="49" fontId="12" fillId="2" borderId="17" xfId="0" applyNumberFormat="1" applyFont="1" applyFill="1" applyBorder="1" applyAlignment="1" applyProtection="1">
      <alignment horizontal="left" vertical="center" wrapText="1"/>
    </xf>
    <xf numFmtId="0" fontId="12" fillId="2" borderId="17" xfId="0" applyFont="1" applyFill="1" applyBorder="1" applyAlignment="1" applyProtection="1">
      <alignment horizontal="left" vertical="center" wrapText="1"/>
    </xf>
    <xf numFmtId="0" fontId="4" fillId="2" borderId="17" xfId="0" applyFont="1" applyFill="1" applyBorder="1" applyAlignment="1" applyProtection="1">
      <alignment horizontal="left" vertical="center" wrapText="1"/>
    </xf>
    <xf numFmtId="9" fontId="4" fillId="2" borderId="17" xfId="0" applyNumberFormat="1" applyFont="1" applyFill="1" applyBorder="1" applyAlignment="1" applyProtection="1">
      <alignment horizontal="center" vertical="center" wrapText="1"/>
    </xf>
    <xf numFmtId="9" fontId="12" fillId="2" borderId="17" xfId="0" applyNumberFormat="1" applyFont="1" applyFill="1" applyBorder="1" applyProtection="1"/>
    <xf numFmtId="0" fontId="4" fillId="2" borderId="17" xfId="0" applyFont="1" applyFill="1" applyBorder="1" applyProtection="1"/>
    <xf numFmtId="0" fontId="4" fillId="2" borderId="8" xfId="0" applyFont="1" applyFill="1" applyBorder="1" applyProtection="1"/>
    <xf numFmtId="0" fontId="4" fillId="2" borderId="0" xfId="0" applyFont="1" applyFill="1" applyBorder="1" applyAlignment="1" applyProtection="1">
      <alignment horizontal="left" vertical="top" wrapText="1"/>
    </xf>
    <xf numFmtId="3" fontId="4" fillId="2" borderId="0" xfId="0" applyNumberFormat="1" applyFont="1" applyFill="1" applyBorder="1" applyAlignment="1" applyProtection="1">
      <alignment horizontal="center" vertical="center" wrapText="1"/>
    </xf>
    <xf numFmtId="3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left" vertical="center"/>
    </xf>
    <xf numFmtId="0" fontId="4" fillId="2" borderId="11" xfId="0" applyFont="1" applyFill="1" applyBorder="1" applyAlignment="1" applyProtection="1">
      <alignment horizontal="left" vertical="top" wrapText="1"/>
      <protection locked="0"/>
    </xf>
    <xf numFmtId="2" fontId="4" fillId="3" borderId="0" xfId="0" applyNumberFormat="1" applyFont="1" applyFill="1" applyProtection="1"/>
    <xf numFmtId="9" fontId="4" fillId="3" borderId="0" xfId="1" applyFont="1" applyFill="1" applyProtection="1"/>
    <xf numFmtId="9" fontId="4" fillId="2" borderId="0" xfId="1" applyFont="1" applyFill="1" applyBorder="1" applyAlignment="1" applyProtection="1">
      <alignment horizontal="center" vertical="center"/>
    </xf>
    <xf numFmtId="0" fontId="4" fillId="2" borderId="11" xfId="0" applyFont="1" applyFill="1" applyBorder="1" applyAlignment="1" applyProtection="1">
      <alignment horizontal="left" vertical="center" wrapText="1"/>
    </xf>
    <xf numFmtId="9" fontId="4" fillId="3" borderId="0" xfId="1" applyFont="1" applyFill="1" applyBorder="1" applyAlignment="1" applyProtection="1">
      <alignment horizontal="right"/>
    </xf>
    <xf numFmtId="3" fontId="4" fillId="2" borderId="6" xfId="0" applyNumberFormat="1" applyFont="1" applyFill="1" applyBorder="1" applyAlignment="1" applyProtection="1">
      <alignment horizontal="center" vertical="center" wrapText="1"/>
    </xf>
    <xf numFmtId="9" fontId="4" fillId="2" borderId="6" xfId="1" applyFont="1" applyFill="1" applyBorder="1" applyAlignment="1" applyProtection="1">
      <alignment horizontal="center" vertical="center"/>
    </xf>
    <xf numFmtId="2" fontId="4" fillId="2" borderId="0" xfId="0" applyNumberFormat="1" applyFont="1" applyFill="1" applyProtection="1"/>
    <xf numFmtId="9" fontId="4" fillId="2" borderId="0" xfId="1" applyFont="1" applyFill="1" applyProtection="1"/>
    <xf numFmtId="0" fontId="4" fillId="2" borderId="18" xfId="0" applyFont="1" applyFill="1" applyBorder="1" applyAlignment="1" applyProtection="1">
      <alignment horizontal="center" vertical="center"/>
    </xf>
    <xf numFmtId="0" fontId="4" fillId="2" borderId="13" xfId="0" applyFont="1" applyFill="1" applyBorder="1" applyAlignment="1" applyProtection="1">
      <alignment horizontal="left" vertical="top" wrapText="1"/>
    </xf>
    <xf numFmtId="3" fontId="4" fillId="2" borderId="13" xfId="0" applyNumberFormat="1" applyFont="1" applyFill="1" applyBorder="1" applyAlignment="1" applyProtection="1">
      <alignment horizontal="center" vertical="center" wrapText="1"/>
    </xf>
    <xf numFmtId="9" fontId="4" fillId="2" borderId="0" xfId="1" applyFont="1" applyFill="1" applyBorder="1" applyAlignment="1" applyProtection="1">
      <alignment horizontal="right" vertical="center"/>
    </xf>
    <xf numFmtId="0" fontId="4" fillId="2" borderId="13" xfId="0" applyFont="1" applyFill="1" applyBorder="1" applyAlignment="1" applyProtection="1">
      <alignment horizontal="left" vertical="center"/>
    </xf>
    <xf numFmtId="0" fontId="4" fillId="2" borderId="1" xfId="0" applyFont="1" applyFill="1" applyBorder="1" applyAlignment="1" applyProtection="1">
      <alignment horizontal="left" vertical="center" wrapText="1"/>
    </xf>
    <xf numFmtId="3" fontId="4" fillId="2" borderId="7" xfId="0" applyNumberFormat="1" applyFont="1" applyFill="1" applyBorder="1" applyAlignment="1" applyProtection="1">
      <alignment horizontal="center" vertical="center" wrapText="1"/>
    </xf>
    <xf numFmtId="3" fontId="4" fillId="2" borderId="15" xfId="0" applyNumberFormat="1" applyFont="1" applyFill="1" applyBorder="1" applyAlignment="1" applyProtection="1">
      <alignment horizontal="center" vertical="center" wrapText="1"/>
    </xf>
    <xf numFmtId="9" fontId="4" fillId="3" borderId="0" xfId="1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horizontal="left" vertical="center"/>
    </xf>
    <xf numFmtId="9" fontId="4" fillId="3" borderId="0" xfId="0" applyNumberFormat="1" applyFont="1" applyFill="1" applyBorder="1" applyProtection="1"/>
    <xf numFmtId="0" fontId="4" fillId="2" borderId="16" xfId="0" applyFont="1" applyFill="1" applyBorder="1" applyAlignment="1" applyProtection="1">
      <alignment horizontal="center" vertical="center"/>
    </xf>
    <xf numFmtId="0" fontId="4" fillId="2" borderId="17" xfId="0" applyFont="1" applyFill="1" applyBorder="1" applyAlignment="1" applyProtection="1">
      <alignment horizontal="left" vertical="center"/>
    </xf>
    <xf numFmtId="0" fontId="12" fillId="2" borderId="8" xfId="0" applyFont="1" applyFill="1" applyBorder="1" applyAlignment="1" applyProtection="1">
      <alignment horizontal="left" vertical="center"/>
    </xf>
    <xf numFmtId="0" fontId="7" fillId="2" borderId="0" xfId="0" applyFont="1" applyFill="1" applyBorder="1" applyAlignment="1" applyProtection="1">
      <alignment horizontal="left" vertical="top" wrapText="1"/>
    </xf>
    <xf numFmtId="0" fontId="4" fillId="2" borderId="0" xfId="0" applyFont="1" applyFill="1" applyBorder="1" applyAlignment="1" applyProtection="1">
      <alignment horizontal="left" vertical="top"/>
    </xf>
    <xf numFmtId="0" fontId="16" fillId="2" borderId="0" xfId="0" applyFont="1" applyFill="1" applyBorder="1" applyAlignment="1" applyProtection="1">
      <alignment horizontal="left" vertical="center" wrapText="1"/>
    </xf>
    <xf numFmtId="9" fontId="8" fillId="2" borderId="9" xfId="0" applyNumberFormat="1" applyFont="1" applyFill="1" applyBorder="1" applyAlignment="1" applyProtection="1">
      <alignment horizontal="center" vertical="center" wrapText="1"/>
    </xf>
    <xf numFmtId="0" fontId="4" fillId="2" borderId="16" xfId="0" applyFont="1" applyFill="1" applyBorder="1" applyProtection="1"/>
    <xf numFmtId="0" fontId="4" fillId="2" borderId="17" xfId="0" applyFont="1" applyFill="1" applyBorder="1" applyAlignment="1" applyProtection="1">
      <alignment horizontal="left" vertical="top"/>
    </xf>
    <xf numFmtId="3" fontId="4" fillId="2" borderId="17" xfId="0" applyNumberFormat="1" applyFont="1" applyFill="1" applyBorder="1" applyAlignment="1" applyProtection="1">
      <alignment horizontal="center" vertical="center" wrapText="1"/>
    </xf>
    <xf numFmtId="0" fontId="4" fillId="2" borderId="8" xfId="0" applyFont="1" applyFill="1" applyBorder="1" applyAlignment="1" applyProtection="1">
      <alignment horizontal="left" vertical="center"/>
    </xf>
    <xf numFmtId="10" fontId="4" fillId="2" borderId="0" xfId="0" applyNumberFormat="1" applyFont="1" applyFill="1" applyBorder="1" applyAlignment="1" applyProtection="1">
      <alignment vertical="center"/>
    </xf>
    <xf numFmtId="0" fontId="7" fillId="2" borderId="13" xfId="0" applyFont="1" applyFill="1" applyBorder="1" applyAlignment="1" applyProtection="1">
      <alignment horizontal="left" vertical="top" wrapText="1"/>
    </xf>
    <xf numFmtId="10" fontId="4" fillId="2" borderId="13" xfId="0" applyNumberFormat="1" applyFont="1" applyFill="1" applyBorder="1" applyAlignment="1" applyProtection="1">
      <alignment vertical="center"/>
    </xf>
    <xf numFmtId="3" fontId="4" fillId="2" borderId="18" xfId="0" applyNumberFormat="1" applyFont="1" applyFill="1" applyBorder="1" applyAlignment="1" applyProtection="1">
      <alignment horizontal="center" vertical="center" wrapText="1"/>
    </xf>
    <xf numFmtId="10" fontId="4" fillId="2" borderId="0" xfId="0" applyNumberFormat="1" applyFont="1" applyFill="1" applyBorder="1" applyAlignment="1" applyProtection="1">
      <alignment horizontal="center" vertical="center"/>
    </xf>
    <xf numFmtId="10" fontId="4" fillId="2" borderId="0" xfId="0" applyNumberFormat="1" applyFont="1" applyFill="1" applyBorder="1" applyProtection="1"/>
    <xf numFmtId="0" fontId="5" fillId="2" borderId="0" xfId="0" applyFont="1" applyFill="1" applyProtection="1"/>
    <xf numFmtId="3" fontId="5" fillId="2" borderId="0" xfId="0" applyNumberFormat="1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left" vertical="center"/>
    </xf>
    <xf numFmtId="0" fontId="5" fillId="2" borderId="11" xfId="0" applyFont="1" applyFill="1" applyBorder="1" applyAlignment="1" applyProtection="1">
      <alignment horizontal="left" vertical="top" wrapText="1"/>
      <protection locked="0"/>
    </xf>
    <xf numFmtId="2" fontId="5" fillId="3" borderId="0" xfId="0" applyNumberFormat="1" applyFont="1" applyFill="1" applyProtection="1"/>
    <xf numFmtId="9" fontId="5" fillId="3" borderId="0" xfId="1" applyFont="1" applyFill="1" applyProtection="1"/>
    <xf numFmtId="0" fontId="5" fillId="3" borderId="0" xfId="0" applyFont="1" applyFill="1" applyProtection="1"/>
    <xf numFmtId="0" fontId="5" fillId="2" borderId="13" xfId="0" applyFont="1" applyFill="1" applyBorder="1" applyAlignment="1" applyProtection="1">
      <alignment horizontal="left" vertical="top" wrapText="1"/>
    </xf>
    <xf numFmtId="3" fontId="5" fillId="2" borderId="13" xfId="0" applyNumberFormat="1" applyFont="1" applyFill="1" applyBorder="1" applyAlignment="1" applyProtection="1">
      <alignment horizontal="center" vertical="center" wrapText="1"/>
    </xf>
    <xf numFmtId="10" fontId="5" fillId="2" borderId="13" xfId="0" applyNumberFormat="1" applyFont="1" applyFill="1" applyBorder="1" applyAlignment="1" applyProtection="1">
      <alignment vertical="center"/>
    </xf>
    <xf numFmtId="0" fontId="5" fillId="2" borderId="13" xfId="0" applyFont="1" applyFill="1" applyBorder="1" applyAlignment="1" applyProtection="1">
      <alignment horizontal="left" vertical="center"/>
    </xf>
    <xf numFmtId="0" fontId="5" fillId="2" borderId="1" xfId="0" applyFont="1" applyFill="1" applyBorder="1" applyAlignment="1" applyProtection="1">
      <alignment horizontal="left" vertical="center" wrapText="1"/>
    </xf>
    <xf numFmtId="9" fontId="5" fillId="3" borderId="0" xfId="1" applyFont="1" applyFill="1" applyBorder="1" applyAlignment="1" applyProtection="1">
      <alignment horizontal="right"/>
    </xf>
    <xf numFmtId="0" fontId="5" fillId="2" borderId="0" xfId="0" applyFont="1" applyFill="1" applyBorder="1" applyAlignment="1" applyProtection="1">
      <alignment vertical="top"/>
    </xf>
    <xf numFmtId="0" fontId="5" fillId="2" borderId="0" xfId="0" applyFont="1" applyFill="1" applyBorder="1" applyAlignment="1" applyProtection="1">
      <alignment horizontal="left" vertical="top"/>
    </xf>
    <xf numFmtId="3" fontId="5" fillId="2" borderId="18" xfId="0" applyNumberFormat="1" applyFont="1" applyFill="1" applyBorder="1" applyAlignment="1" applyProtection="1">
      <alignment horizontal="center" vertical="center" wrapText="1"/>
    </xf>
    <xf numFmtId="0" fontId="4" fillId="2" borderId="0" xfId="0" applyFont="1" applyFill="1" applyAlignment="1" applyProtection="1">
      <alignment vertical="top"/>
    </xf>
    <xf numFmtId="0" fontId="4" fillId="2" borderId="0" xfId="0" applyFont="1" applyFill="1" applyBorder="1" applyAlignment="1" applyProtection="1">
      <alignment horizontal="center" vertical="top"/>
    </xf>
    <xf numFmtId="0" fontId="4" fillId="2" borderId="16" xfId="0" applyFont="1" applyFill="1" applyBorder="1" applyAlignment="1" applyProtection="1">
      <alignment vertical="top"/>
    </xf>
    <xf numFmtId="0" fontId="4" fillId="2" borderId="0" xfId="0" applyFont="1" applyFill="1" applyBorder="1" applyAlignment="1" applyProtection="1">
      <alignment vertical="top"/>
    </xf>
    <xf numFmtId="10" fontId="4" fillId="2" borderId="13" xfId="0" applyNumberFormat="1" applyFont="1" applyFill="1" applyBorder="1" applyAlignment="1" applyProtection="1">
      <alignment horizontal="center" vertical="center"/>
    </xf>
    <xf numFmtId="9" fontId="4" fillId="2" borderId="13" xfId="1" applyFont="1" applyFill="1" applyBorder="1" applyAlignment="1" applyProtection="1">
      <alignment horizontal="center" vertical="center"/>
    </xf>
    <xf numFmtId="0" fontId="7" fillId="3" borderId="0" xfId="0" applyFont="1" applyFill="1" applyAlignment="1" applyProtection="1">
      <alignment horizontal="left" vertical="top"/>
    </xf>
    <xf numFmtId="3" fontId="7" fillId="3" borderId="0" xfId="0" applyNumberFormat="1" applyFont="1" applyFill="1" applyAlignment="1" applyProtection="1">
      <alignment horizontal="center" vertical="center" wrapText="1"/>
    </xf>
    <xf numFmtId="10" fontId="13" fillId="3" borderId="0" xfId="0" applyNumberFormat="1" applyFont="1" applyFill="1" applyAlignment="1" applyProtection="1">
      <alignment wrapText="1"/>
    </xf>
    <xf numFmtId="9" fontId="7" fillId="2" borderId="0" xfId="0" applyNumberFormat="1" applyFont="1" applyFill="1" applyProtection="1"/>
    <xf numFmtId="0" fontId="13" fillId="3" borderId="0" xfId="0" applyFont="1" applyFill="1" applyBorder="1" applyProtection="1"/>
    <xf numFmtId="10" fontId="13" fillId="3" borderId="0" xfId="0" applyNumberFormat="1" applyFont="1" applyFill="1" applyBorder="1" applyAlignment="1" applyProtection="1">
      <alignment wrapText="1"/>
    </xf>
    <xf numFmtId="9" fontId="13" fillId="3" borderId="0" xfId="0" applyNumberFormat="1" applyFont="1" applyFill="1" applyBorder="1" applyProtection="1"/>
    <xf numFmtId="0" fontId="17" fillId="3" borderId="0" xfId="0" applyFont="1" applyFill="1" applyBorder="1" applyAlignment="1" applyProtection="1">
      <alignment horizontal="left" vertical="top"/>
    </xf>
    <xf numFmtId="0" fontId="13" fillId="3" borderId="0" xfId="0" applyFont="1" applyFill="1" applyBorder="1" applyAlignment="1" applyProtection="1">
      <alignment horizontal="left" vertical="top" wrapText="1"/>
    </xf>
    <xf numFmtId="9" fontId="13" fillId="3" borderId="0" xfId="1" applyFont="1" applyFill="1" applyBorder="1" applyAlignment="1" applyProtection="1">
      <alignment horizontal="center" vertical="center" wrapText="1"/>
    </xf>
    <xf numFmtId="9" fontId="13" fillId="3" borderId="0" xfId="0" applyNumberFormat="1" applyFont="1" applyFill="1" applyBorder="1" applyAlignment="1" applyProtection="1">
      <alignment horizontal="center" vertical="center" wrapText="1"/>
    </xf>
    <xf numFmtId="0" fontId="13" fillId="3" borderId="0" xfId="2" applyFont="1" applyFill="1" applyBorder="1" applyAlignment="1" applyProtection="1">
      <alignment vertical="center" wrapText="1"/>
    </xf>
    <xf numFmtId="0" fontId="13" fillId="3" borderId="0" xfId="0" applyFont="1" applyFill="1" applyBorder="1" applyAlignment="1" applyProtection="1">
      <alignment wrapText="1"/>
    </xf>
    <xf numFmtId="10" fontId="13" fillId="3" borderId="0" xfId="0" applyNumberFormat="1" applyFont="1" applyFill="1" applyBorder="1" applyAlignment="1" applyProtection="1">
      <alignment horizontal="center" vertical="center" wrapText="1"/>
    </xf>
    <xf numFmtId="0" fontId="18" fillId="2" borderId="13" xfId="0" applyFont="1" applyFill="1" applyBorder="1" applyAlignment="1" applyProtection="1">
      <alignment horizontal="justify" wrapText="1"/>
    </xf>
    <xf numFmtId="0" fontId="12" fillId="2" borderId="0" xfId="0" applyFont="1" applyFill="1" applyBorder="1" applyAlignment="1" applyProtection="1">
      <alignment horizontal="left" vertical="center" wrapText="1"/>
    </xf>
    <xf numFmtId="3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3" fontId="19" fillId="2" borderId="2" xfId="0" applyNumberFormat="1" applyFont="1" applyFill="1" applyBorder="1" applyAlignment="1" applyProtection="1">
      <alignment horizontal="center" vertical="center" wrapText="1"/>
      <protection locked="0"/>
    </xf>
    <xf numFmtId="9" fontId="4" fillId="2" borderId="2" xfId="1" applyFont="1" applyFill="1" applyBorder="1" applyAlignment="1" applyProtection="1">
      <alignment horizontal="center" vertical="center"/>
    </xf>
    <xf numFmtId="3" fontId="20" fillId="2" borderId="2" xfId="0" applyNumberFormat="1" applyFont="1" applyFill="1" applyBorder="1" applyAlignment="1" applyProtection="1">
      <alignment horizontal="center" vertical="center" wrapText="1"/>
      <protection locked="0"/>
    </xf>
    <xf numFmtId="9" fontId="4" fillId="5" borderId="2" xfId="1" applyFont="1" applyFill="1" applyBorder="1" applyAlignment="1" applyProtection="1">
      <alignment horizontal="center" vertical="center"/>
    </xf>
    <xf numFmtId="3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3" fontId="20" fillId="2" borderId="6" xfId="0" applyNumberFormat="1" applyFont="1" applyFill="1" applyBorder="1" applyAlignment="1" applyProtection="1">
      <alignment horizontal="center" vertical="center" wrapText="1"/>
      <protection locked="0"/>
    </xf>
    <xf numFmtId="9" fontId="4" fillId="2" borderId="14" xfId="1" applyFont="1" applyFill="1" applyBorder="1" applyAlignment="1" applyProtection="1">
      <alignment horizontal="center" vertical="center"/>
    </xf>
    <xf numFmtId="9" fontId="4" fillId="6" borderId="2" xfId="1" applyFont="1" applyFill="1" applyBorder="1" applyAlignment="1" applyProtection="1">
      <alignment horizontal="center" vertical="center"/>
    </xf>
    <xf numFmtId="9" fontId="5" fillId="2" borderId="2" xfId="1" applyFont="1" applyFill="1" applyBorder="1" applyAlignment="1" applyProtection="1">
      <alignment horizontal="center" vertical="center"/>
    </xf>
    <xf numFmtId="9" fontId="5" fillId="2" borderId="14" xfId="1" applyFont="1" applyFill="1" applyBorder="1" applyAlignment="1" applyProtection="1">
      <alignment horizontal="center" vertical="center"/>
    </xf>
    <xf numFmtId="3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9" fontId="4" fillId="2" borderId="1" xfId="1" applyFont="1" applyFill="1" applyBorder="1" applyAlignment="1" applyProtection="1">
      <alignment horizontal="center" vertical="center"/>
    </xf>
    <xf numFmtId="0" fontId="14" fillId="4" borderId="0" xfId="0" applyFont="1" applyFill="1" applyAlignment="1" applyProtection="1">
      <alignment horizontal="center" vertical="center" wrapText="1"/>
    </xf>
    <xf numFmtId="0" fontId="15" fillId="0" borderId="0" xfId="0" applyFont="1" applyAlignment="1" applyProtection="1">
      <alignment horizontal="center" vertical="center" wrapText="1"/>
    </xf>
    <xf numFmtId="14" fontId="11" fillId="2" borderId="5" xfId="0" applyNumberFormat="1" applyFont="1" applyFill="1" applyBorder="1" applyAlignment="1" applyProtection="1">
      <alignment horizontal="left" vertical="center"/>
      <protection locked="0"/>
    </xf>
    <xf numFmtId="0" fontId="11" fillId="2" borderId="6" xfId="0" applyFont="1" applyFill="1" applyBorder="1" applyAlignment="1" applyProtection="1">
      <alignment horizontal="left" vertical="center"/>
      <protection locked="0"/>
    </xf>
    <xf numFmtId="0" fontId="11" fillId="2" borderId="4" xfId="0" applyFont="1" applyFill="1" applyBorder="1" applyAlignment="1" applyProtection="1">
      <alignment horizontal="left" vertical="center"/>
      <protection locked="0"/>
    </xf>
    <xf numFmtId="0" fontId="11" fillId="2" borderId="5" xfId="0" applyFont="1" applyFill="1" applyBorder="1" applyAlignment="1" applyProtection="1">
      <alignment horizontal="left" vertical="center"/>
      <protection locked="0"/>
    </xf>
    <xf numFmtId="0" fontId="7" fillId="2" borderId="6" xfId="0" applyFont="1" applyFill="1" applyBorder="1" applyAlignment="1" applyProtection="1">
      <alignment horizontal="left" vertical="center"/>
      <protection locked="0"/>
    </xf>
    <xf numFmtId="0" fontId="7" fillId="2" borderId="4" xfId="0" applyFont="1" applyFill="1" applyBorder="1" applyAlignment="1" applyProtection="1">
      <alignment horizontal="left" vertical="center"/>
      <protection locked="0"/>
    </xf>
    <xf numFmtId="0" fontId="12" fillId="2" borderId="0" xfId="0" applyFont="1" applyFill="1" applyBorder="1" applyAlignment="1" applyProtection="1">
      <alignment horizontal="left" vertical="center" wrapText="1"/>
    </xf>
    <xf numFmtId="0" fontId="16" fillId="2" borderId="0" xfId="0" applyFont="1" applyFill="1" applyBorder="1" applyAlignment="1" applyProtection="1">
      <alignment horizontal="left" vertical="top" wrapText="1"/>
    </xf>
    <xf numFmtId="0" fontId="16" fillId="2" borderId="13" xfId="0" applyFont="1" applyFill="1" applyBorder="1" applyAlignment="1" applyProtection="1">
      <alignment horizontal="left" vertical="top" wrapText="1"/>
    </xf>
    <xf numFmtId="9" fontId="8" fillId="2" borderId="9" xfId="1" applyFont="1" applyFill="1" applyBorder="1" applyAlignment="1" applyProtection="1">
      <alignment horizontal="right" vertical="center" wrapText="1"/>
    </xf>
    <xf numFmtId="9" fontId="8" fillId="2" borderId="10" xfId="1" applyFont="1" applyFill="1" applyBorder="1" applyAlignment="1" applyProtection="1">
      <alignment horizontal="right" vertical="center" wrapText="1"/>
    </xf>
    <xf numFmtId="0" fontId="21" fillId="0" borderId="0" xfId="0" applyFont="1" applyAlignment="1">
      <alignment horizontal="left"/>
    </xf>
    <xf numFmtId="0" fontId="22" fillId="0" borderId="0" xfId="0" applyFont="1"/>
    <xf numFmtId="0" fontId="22" fillId="0" borderId="0" xfId="0" applyFont="1" applyBorder="1" applyAlignment="1">
      <alignment horizontal="center"/>
    </xf>
    <xf numFmtId="0" fontId="22" fillId="0" borderId="0" xfId="0" applyFont="1" applyFill="1"/>
    <xf numFmtId="4" fontId="22" fillId="2" borderId="0" xfId="0" applyNumberFormat="1" applyFont="1" applyFill="1" applyBorder="1"/>
    <xf numFmtId="0" fontId="22" fillId="0" borderId="19" xfId="0" applyFont="1" applyBorder="1"/>
    <xf numFmtId="0" fontId="22" fillId="0" borderId="20" xfId="0" applyFont="1" applyBorder="1" applyAlignment="1">
      <alignment horizontal="center"/>
    </xf>
    <xf numFmtId="0" fontId="22" fillId="0" borderId="21" xfId="0" applyFont="1" applyBorder="1" applyAlignment="1">
      <alignment horizontal="center"/>
    </xf>
    <xf numFmtId="0" fontId="22" fillId="0" borderId="22" xfId="0" applyFont="1" applyBorder="1"/>
    <xf numFmtId="0" fontId="22" fillId="0" borderId="22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3" fillId="0" borderId="19" xfId="0" applyFont="1" applyBorder="1" applyAlignment="1">
      <alignment horizontal="center"/>
    </xf>
    <xf numFmtId="0" fontId="23" fillId="0" borderId="20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4" fontId="22" fillId="0" borderId="0" xfId="0" applyNumberFormat="1" applyFont="1" applyFill="1"/>
    <xf numFmtId="0" fontId="23" fillId="2" borderId="5" xfId="0" applyFont="1" applyFill="1" applyBorder="1" applyAlignment="1">
      <alignment horizontal="center"/>
    </xf>
    <xf numFmtId="0" fontId="24" fillId="2" borderId="2" xfId="0" applyFont="1" applyFill="1" applyBorder="1"/>
    <xf numFmtId="4" fontId="22" fillId="2" borderId="2" xfId="0" applyNumberFormat="1" applyFont="1" applyFill="1" applyBorder="1"/>
    <xf numFmtId="4" fontId="22" fillId="0" borderId="0" xfId="0" applyNumberFormat="1" applyFont="1" applyBorder="1" applyAlignment="1">
      <alignment horizontal="center"/>
    </xf>
    <xf numFmtId="0" fontId="22" fillId="2" borderId="5" xfId="0" applyFont="1" applyFill="1" applyBorder="1" applyAlignment="1">
      <alignment horizontal="center"/>
    </xf>
    <xf numFmtId="0" fontId="22" fillId="7" borderId="0" xfId="0" applyFont="1" applyFill="1"/>
    <xf numFmtId="0" fontId="22" fillId="2" borderId="5" xfId="0" applyFont="1" applyFill="1" applyBorder="1"/>
    <xf numFmtId="0" fontId="24" fillId="0" borderId="0" xfId="0" applyFont="1"/>
    <xf numFmtId="0" fontId="25" fillId="0" borderId="0" xfId="0" applyFont="1" applyFill="1" applyAlignment="1">
      <alignment vertical="top"/>
    </xf>
    <xf numFmtId="0" fontId="26" fillId="0" borderId="0" xfId="0" applyFont="1" applyFill="1" applyAlignment="1">
      <alignment vertical="top"/>
    </xf>
    <xf numFmtId="0" fontId="27" fillId="0" borderId="2" xfId="0" applyFont="1" applyFill="1" applyBorder="1" applyAlignment="1">
      <alignment vertical="top"/>
    </xf>
    <xf numFmtId="0" fontId="28" fillId="0" borderId="2" xfId="0" applyFont="1" applyFill="1" applyBorder="1" applyAlignment="1">
      <alignment horizontal="center" vertical="top"/>
    </xf>
    <xf numFmtId="0" fontId="27" fillId="0" borderId="2" xfId="0" applyFont="1" applyFill="1" applyBorder="1" applyAlignment="1">
      <alignment horizontal="center" vertical="top"/>
    </xf>
    <xf numFmtId="0" fontId="27" fillId="0" borderId="20" xfId="0" applyFont="1" applyFill="1" applyBorder="1" applyAlignment="1">
      <alignment horizontal="center" vertical="top" wrapText="1"/>
    </xf>
    <xf numFmtId="0" fontId="27" fillId="0" borderId="19" xfId="0" applyFont="1" applyFill="1" applyBorder="1" applyAlignment="1">
      <alignment horizontal="center" vertical="top" wrapText="1"/>
    </xf>
    <xf numFmtId="0" fontId="27" fillId="0" borderId="23" xfId="0" applyFont="1" applyFill="1" applyBorder="1" applyAlignment="1">
      <alignment horizontal="center" vertical="top" wrapText="1"/>
    </xf>
    <xf numFmtId="49" fontId="27" fillId="0" borderId="2" xfId="0" applyNumberFormat="1" applyFont="1" applyFill="1" applyBorder="1" applyAlignment="1">
      <alignment horizontal="center" vertical="top"/>
    </xf>
    <xf numFmtId="0" fontId="27" fillId="0" borderId="22" xfId="0" applyFont="1" applyFill="1" applyBorder="1" applyAlignment="1">
      <alignment horizontal="center" vertical="top" wrapText="1"/>
    </xf>
    <xf numFmtId="0" fontId="27" fillId="0" borderId="21" xfId="0" applyFont="1" applyFill="1" applyBorder="1" applyAlignment="1">
      <alignment horizontal="center" vertical="top" wrapText="1"/>
    </xf>
    <xf numFmtId="0" fontId="27" fillId="0" borderId="24" xfId="0" applyFont="1" applyFill="1" applyBorder="1" applyAlignment="1">
      <alignment horizontal="center" vertical="top" wrapText="1"/>
    </xf>
    <xf numFmtId="4" fontId="26" fillId="0" borderId="0" xfId="0" applyNumberFormat="1" applyFont="1" applyFill="1" applyAlignment="1">
      <alignment vertical="top"/>
    </xf>
    <xf numFmtId="0" fontId="29" fillId="0" borderId="2" xfId="0" applyFont="1" applyFill="1" applyBorder="1" applyAlignment="1">
      <alignment horizontal="center" vertical="top"/>
    </xf>
    <xf numFmtId="0" fontId="29" fillId="0" borderId="25" xfId="0" applyFont="1" applyFill="1" applyBorder="1" applyAlignment="1">
      <alignment horizontal="center" vertical="top"/>
    </xf>
    <xf numFmtId="0" fontId="28" fillId="0" borderId="2" xfId="0" applyFont="1" applyFill="1" applyBorder="1" applyAlignment="1">
      <alignment vertical="top"/>
    </xf>
    <xf numFmtId="4" fontId="27" fillId="2" borderId="2" xfId="0" applyNumberFormat="1" applyFont="1" applyFill="1" applyBorder="1" applyAlignment="1">
      <alignment vertical="top"/>
    </xf>
    <xf numFmtId="4" fontId="27" fillId="0" borderId="5" xfId="0" applyNumberFormat="1" applyFont="1" applyFill="1" applyBorder="1" applyAlignment="1">
      <alignment vertical="top"/>
    </xf>
    <xf numFmtId="4" fontId="27" fillId="0" borderId="2" xfId="0" applyNumberFormat="1" applyFont="1" applyFill="1" applyBorder="1" applyAlignment="1">
      <alignment vertical="top"/>
    </xf>
    <xf numFmtId="0" fontId="28" fillId="0" borderId="2" xfId="0" applyFont="1" applyFill="1" applyBorder="1" applyAlignment="1">
      <alignment vertical="top" wrapText="1"/>
    </xf>
    <xf numFmtId="1" fontId="26" fillId="0" borderId="0" xfId="0" applyNumberFormat="1" applyFont="1" applyFill="1" applyAlignment="1">
      <alignment vertical="top"/>
    </xf>
    <xf numFmtId="0" fontId="28" fillId="2" borderId="2" xfId="0" applyFont="1" applyFill="1" applyBorder="1" applyAlignment="1">
      <alignment vertical="top"/>
    </xf>
    <xf numFmtId="4" fontId="30" fillId="0" borderId="0" xfId="0" applyNumberFormat="1" applyFont="1" applyFill="1" applyAlignment="1">
      <alignment vertical="top"/>
    </xf>
    <xf numFmtId="0" fontId="27" fillId="2" borderId="2" xfId="0" applyFont="1" applyFill="1" applyBorder="1" applyAlignment="1">
      <alignment horizontal="center" vertical="top"/>
    </xf>
    <xf numFmtId="0" fontId="27" fillId="2" borderId="2" xfId="0" applyFont="1" applyFill="1" applyBorder="1" applyAlignment="1">
      <alignment vertical="top"/>
    </xf>
    <xf numFmtId="0" fontId="28" fillId="2" borderId="2" xfId="0" applyFont="1" applyFill="1" applyBorder="1" applyAlignment="1">
      <alignment vertical="top" wrapText="1"/>
    </xf>
    <xf numFmtId="3" fontId="26" fillId="0" borderId="0" xfId="0" applyNumberFormat="1" applyFont="1" applyFill="1" applyAlignment="1">
      <alignment vertical="top"/>
    </xf>
    <xf numFmtId="3" fontId="27" fillId="2" borderId="2" xfId="0" applyNumberFormat="1" applyFont="1" applyFill="1" applyBorder="1" applyAlignment="1">
      <alignment horizontal="center" vertical="top"/>
    </xf>
    <xf numFmtId="0" fontId="28" fillId="2" borderId="2" xfId="0" applyFont="1" applyFill="1" applyBorder="1" applyAlignment="1">
      <alignment horizontal="left" vertical="top"/>
    </xf>
    <xf numFmtId="4" fontId="27" fillId="2" borderId="0" xfId="0" applyNumberFormat="1" applyFont="1" applyFill="1" applyBorder="1" applyAlignment="1">
      <alignment vertical="top"/>
    </xf>
    <xf numFmtId="4" fontId="25" fillId="2" borderId="2" xfId="0" applyNumberFormat="1" applyFont="1" applyFill="1" applyBorder="1" applyAlignment="1">
      <alignment vertical="top"/>
    </xf>
    <xf numFmtId="0" fontId="29" fillId="2" borderId="2" xfId="0" applyFont="1" applyFill="1" applyBorder="1" applyAlignment="1">
      <alignment horizontal="center" vertical="top"/>
    </xf>
    <xf numFmtId="4" fontId="26" fillId="2" borderId="0" xfId="0" applyNumberFormat="1" applyFont="1" applyFill="1" applyBorder="1" applyAlignment="1">
      <alignment vertical="top"/>
    </xf>
    <xf numFmtId="0" fontId="26" fillId="2" borderId="0" xfId="0" applyFont="1" applyFill="1" applyAlignment="1">
      <alignment vertical="top"/>
    </xf>
    <xf numFmtId="0" fontId="26" fillId="0" borderId="2" xfId="0" applyFont="1" applyFill="1" applyBorder="1" applyAlignment="1">
      <alignment vertical="top"/>
    </xf>
    <xf numFmtId="3" fontId="27" fillId="0" borderId="2" xfId="0" applyNumberFormat="1" applyFont="1" applyFill="1" applyBorder="1" applyAlignment="1">
      <alignment vertical="top"/>
    </xf>
    <xf numFmtId="4" fontId="26" fillId="2" borderId="0" xfId="0" applyNumberFormat="1" applyFont="1" applyFill="1" applyAlignment="1">
      <alignment vertical="top"/>
    </xf>
    <xf numFmtId="0" fontId="26" fillId="0" borderId="0" xfId="0" applyFont="1" applyFill="1" applyBorder="1" applyAlignment="1">
      <alignment vertical="top"/>
    </xf>
    <xf numFmtId="0" fontId="31" fillId="0" borderId="0" xfId="0" applyFont="1" applyAlignment="1">
      <alignment horizontal="right"/>
    </xf>
    <xf numFmtId="0" fontId="32" fillId="0" borderId="0" xfId="0" applyFont="1" applyBorder="1" applyAlignment="1">
      <alignment horizontal="center" vertical="center" wrapText="1"/>
    </xf>
    <xf numFmtId="0" fontId="32" fillId="0" borderId="0" xfId="0" applyFont="1" applyBorder="1" applyAlignment="1">
      <alignment vertical="center" wrapText="1"/>
    </xf>
    <xf numFmtId="0" fontId="33" fillId="0" borderId="13" xfId="0" applyFont="1" applyBorder="1" applyAlignment="1">
      <alignment vertical="center"/>
    </xf>
    <xf numFmtId="0" fontId="34" fillId="2" borderId="26" xfId="0" applyFont="1" applyFill="1" applyBorder="1" applyAlignment="1">
      <alignment horizontal="right" vertical="center" wrapText="1"/>
    </xf>
    <xf numFmtId="3" fontId="35" fillId="3" borderId="27" xfId="0" applyNumberFormat="1" applyFont="1" applyFill="1" applyBorder="1" applyAlignment="1">
      <alignment horizontal="center" vertical="center" wrapText="1"/>
    </xf>
    <xf numFmtId="0" fontId="35" fillId="3" borderId="28" xfId="0" applyFont="1" applyFill="1" applyBorder="1" applyAlignment="1">
      <alignment horizontal="center" vertical="center" wrapText="1"/>
    </xf>
    <xf numFmtId="3" fontId="35" fillId="3" borderId="29" xfId="0" applyNumberFormat="1" applyFont="1" applyFill="1" applyBorder="1" applyAlignment="1">
      <alignment horizontal="center" vertical="center" wrapText="1"/>
    </xf>
    <xf numFmtId="0" fontId="35" fillId="3" borderId="30" xfId="0" applyFont="1" applyFill="1" applyBorder="1" applyAlignment="1">
      <alignment horizontal="center" vertical="center" wrapText="1"/>
    </xf>
    <xf numFmtId="3" fontId="7" fillId="8" borderId="31" xfId="0" applyNumberFormat="1" applyFont="1" applyFill="1" applyBorder="1" applyAlignment="1">
      <alignment horizontal="center" vertical="center" wrapText="1"/>
    </xf>
    <xf numFmtId="0" fontId="7" fillId="8" borderId="32" xfId="0" applyFont="1" applyFill="1" applyBorder="1" applyAlignment="1">
      <alignment horizontal="center" vertical="center" wrapText="1"/>
    </xf>
    <xf numFmtId="3" fontId="7" fillId="8" borderId="33" xfId="0" applyNumberFormat="1" applyFont="1" applyFill="1" applyBorder="1" applyAlignment="1">
      <alignment horizontal="center" vertical="center" wrapText="1"/>
    </xf>
    <xf numFmtId="3" fontId="7" fillId="8" borderId="34" xfId="0" applyNumberFormat="1" applyFont="1" applyFill="1" applyBorder="1" applyAlignment="1">
      <alignment horizontal="center" vertical="center" wrapText="1"/>
    </xf>
    <xf numFmtId="3" fontId="7" fillId="8" borderId="35" xfId="0" applyNumberFormat="1" applyFont="1" applyFill="1" applyBorder="1" applyAlignment="1">
      <alignment horizontal="center" vertical="center" wrapText="1"/>
    </xf>
    <xf numFmtId="49" fontId="36" fillId="9" borderId="36" xfId="0" applyNumberFormat="1" applyFont="1" applyFill="1" applyBorder="1" applyAlignment="1">
      <alignment horizontal="center" vertical="center" wrapText="1"/>
    </xf>
    <xf numFmtId="0" fontId="36" fillId="9" borderId="2" xfId="0" applyFont="1" applyFill="1" applyBorder="1" applyAlignment="1">
      <alignment vertical="center" wrapText="1"/>
    </xf>
    <xf numFmtId="0" fontId="36" fillId="9" borderId="2" xfId="0" applyFont="1" applyFill="1" applyBorder="1" applyAlignment="1">
      <alignment horizontal="center" vertical="center" wrapText="1"/>
    </xf>
    <xf numFmtId="3" fontId="0" fillId="0" borderId="22" xfId="0" applyNumberFormat="1" applyBorder="1" applyAlignment="1">
      <alignment horizontal="center" vertical="center"/>
    </xf>
    <xf numFmtId="3" fontId="0" fillId="0" borderId="37" xfId="0" applyNumberFormat="1" applyBorder="1" applyAlignment="1">
      <alignment horizontal="center" vertical="center"/>
    </xf>
    <xf numFmtId="0" fontId="0" fillId="0" borderId="11" xfId="0" applyBorder="1"/>
    <xf numFmtId="49" fontId="37" fillId="9" borderId="4" xfId="0" applyNumberFormat="1" applyFont="1" applyFill="1" applyBorder="1" applyAlignment="1">
      <alignment horizontal="center" vertical="center" wrapText="1"/>
    </xf>
    <xf numFmtId="49" fontId="37" fillId="9" borderId="2" xfId="0" applyNumberFormat="1" applyFont="1" applyFill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/>
    </xf>
    <xf numFmtId="3" fontId="0" fillId="0" borderId="38" xfId="0" applyNumberFormat="1" applyBorder="1" applyAlignment="1">
      <alignment horizontal="center" vertical="center"/>
    </xf>
    <xf numFmtId="49" fontId="37" fillId="9" borderId="4" xfId="0" applyNumberFormat="1" applyFont="1" applyFill="1" applyBorder="1" applyAlignment="1">
      <alignment horizontal="center" vertical="center" wrapText="1"/>
    </xf>
    <xf numFmtId="0" fontId="36" fillId="9" borderId="20" xfId="0" applyFont="1" applyFill="1" applyBorder="1" applyAlignment="1">
      <alignment vertical="center" wrapText="1"/>
    </xf>
    <xf numFmtId="49" fontId="37" fillId="9" borderId="2" xfId="0" applyNumberFormat="1" applyFont="1" applyFill="1" applyBorder="1" applyAlignment="1">
      <alignment horizontal="center" vertical="center" wrapText="1"/>
    </xf>
    <xf numFmtId="3" fontId="0" fillId="0" borderId="20" xfId="0" applyNumberFormat="1" applyBorder="1" applyAlignment="1">
      <alignment horizontal="center" vertical="center"/>
    </xf>
    <xf numFmtId="3" fontId="0" fillId="0" borderId="39" xfId="0" applyNumberFormat="1" applyBorder="1" applyAlignment="1">
      <alignment horizontal="center" vertical="center"/>
    </xf>
    <xf numFmtId="0" fontId="36" fillId="9" borderId="22" xfId="0" applyFont="1" applyFill="1" applyBorder="1" applyAlignment="1">
      <alignment vertical="center" wrapText="1"/>
    </xf>
    <xf numFmtId="3" fontId="0" fillId="0" borderId="22" xfId="0" applyNumberFormat="1" applyBorder="1" applyAlignment="1">
      <alignment horizontal="center" vertical="center"/>
    </xf>
    <xf numFmtId="3" fontId="0" fillId="0" borderId="37" xfId="0" applyNumberFormat="1" applyBorder="1" applyAlignment="1">
      <alignment horizontal="center" vertical="center"/>
    </xf>
    <xf numFmtId="0" fontId="37" fillId="9" borderId="20" xfId="0" applyFont="1" applyFill="1" applyBorder="1" applyAlignment="1">
      <alignment vertical="center" wrapText="1"/>
    </xf>
    <xf numFmtId="0" fontId="37" fillId="9" borderId="22" xfId="0" applyFont="1" applyFill="1" applyBorder="1" applyAlignment="1">
      <alignment vertical="center" wrapText="1"/>
    </xf>
    <xf numFmtId="0" fontId="37" fillId="9" borderId="2" xfId="0" applyFont="1" applyFill="1" applyBorder="1" applyAlignment="1">
      <alignment vertical="center" wrapText="1"/>
    </xf>
    <xf numFmtId="49" fontId="37" fillId="9" borderId="36" xfId="0" applyNumberFormat="1" applyFont="1" applyFill="1" applyBorder="1" applyAlignment="1">
      <alignment horizontal="center" vertical="center" wrapText="1"/>
    </xf>
    <xf numFmtId="49" fontId="36" fillId="9" borderId="4" xfId="0" applyNumberFormat="1" applyFont="1" applyFill="1" applyBorder="1" applyAlignment="1">
      <alignment horizontal="center" vertical="center" wrapText="1"/>
    </xf>
    <xf numFmtId="49" fontId="36" fillId="9" borderId="2" xfId="0" applyNumberFormat="1" applyFont="1" applyFill="1" applyBorder="1" applyAlignment="1">
      <alignment horizontal="center" vertical="center" wrapText="1"/>
    </xf>
    <xf numFmtId="49" fontId="37" fillId="9" borderId="40" xfId="0" applyNumberFormat="1" applyFont="1" applyFill="1" applyBorder="1" applyAlignment="1">
      <alignment horizontal="center" vertical="center" wrapText="1"/>
    </xf>
    <xf numFmtId="0" fontId="36" fillId="9" borderId="34" xfId="0" applyFont="1" applyFill="1" applyBorder="1" applyAlignment="1">
      <alignment vertical="center" wrapText="1"/>
    </xf>
    <xf numFmtId="49" fontId="37" fillId="9" borderId="34" xfId="0" applyNumberFormat="1" applyFont="1" applyFill="1" applyBorder="1" applyAlignment="1">
      <alignment horizontal="center" vertical="center" wrapText="1"/>
    </xf>
    <xf numFmtId="3" fontId="0" fillId="0" borderId="34" xfId="0" applyNumberFormat="1" applyBorder="1" applyAlignment="1">
      <alignment horizontal="center" vertical="center"/>
    </xf>
    <xf numFmtId="3" fontId="0" fillId="0" borderId="35" xfId="0" applyNumberFormat="1" applyBorder="1" applyAlignment="1">
      <alignment horizontal="center" vertical="center"/>
    </xf>
    <xf numFmtId="0" fontId="38" fillId="0" borderId="0" xfId="0" applyFont="1"/>
    <xf numFmtId="0" fontId="39" fillId="0" borderId="0" xfId="0" applyFont="1" applyAlignment="1">
      <alignment horizontal="right" vertical="center" wrapText="1"/>
    </xf>
    <xf numFmtId="0" fontId="39" fillId="0" borderId="0" xfId="0" applyFont="1" applyAlignment="1">
      <alignment vertical="center" wrapText="1"/>
    </xf>
    <xf numFmtId="0" fontId="39" fillId="0" borderId="0" xfId="0" applyFont="1" applyAlignment="1">
      <alignment horizontal="center" vertical="center" wrapText="1"/>
    </xf>
    <xf numFmtId="0" fontId="38" fillId="2" borderId="26" xfId="0" applyFont="1" applyFill="1" applyBorder="1" applyAlignment="1">
      <alignment horizontal="right" vertical="center" wrapText="1"/>
    </xf>
    <xf numFmtId="0" fontId="39" fillId="3" borderId="41" xfId="0" applyFont="1" applyFill="1" applyBorder="1" applyAlignment="1">
      <alignment horizontal="center" vertical="center"/>
    </xf>
    <xf numFmtId="0" fontId="39" fillId="3" borderId="42" xfId="0" applyFont="1" applyFill="1" applyBorder="1" applyAlignment="1">
      <alignment horizontal="center" vertical="center" wrapText="1"/>
    </xf>
    <xf numFmtId="0" fontId="39" fillId="3" borderId="43" xfId="0" applyFont="1" applyFill="1" applyBorder="1" applyAlignment="1">
      <alignment horizontal="center" vertical="center" wrapText="1"/>
    </xf>
    <xf numFmtId="0" fontId="39" fillId="3" borderId="44" xfId="0" applyFont="1" applyFill="1" applyBorder="1" applyAlignment="1">
      <alignment horizontal="center" vertical="center" wrapText="1"/>
    </xf>
    <xf numFmtId="0" fontId="38" fillId="9" borderId="45" xfId="0" applyFont="1" applyFill="1" applyBorder="1" applyAlignment="1">
      <alignment horizontal="center" vertical="center" wrapText="1"/>
    </xf>
    <xf numFmtId="0" fontId="38" fillId="9" borderId="34" xfId="0" applyFont="1" applyFill="1" applyBorder="1" applyAlignment="1">
      <alignment horizontal="center" vertical="center" wrapText="1"/>
    </xf>
    <xf numFmtId="0" fontId="38" fillId="9" borderId="35" xfId="0" applyFont="1" applyFill="1" applyBorder="1" applyAlignment="1">
      <alignment horizontal="center" vertical="center" wrapText="1"/>
    </xf>
    <xf numFmtId="0" fontId="38" fillId="9" borderId="46" xfId="0" applyFont="1" applyFill="1" applyBorder="1" applyAlignment="1">
      <alignment horizontal="center" vertical="center" wrapText="1"/>
    </xf>
    <xf numFmtId="0" fontId="39" fillId="9" borderId="25" xfId="0" applyFont="1" applyFill="1" applyBorder="1" applyAlignment="1">
      <alignment vertical="center" wrapText="1"/>
    </xf>
    <xf numFmtId="0" fontId="38" fillId="9" borderId="47" xfId="0" applyFont="1" applyFill="1" applyBorder="1" applyAlignment="1">
      <alignment horizontal="center" vertical="center" wrapText="1"/>
    </xf>
    <xf numFmtId="3" fontId="38" fillId="0" borderId="47" xfId="0" applyNumberFormat="1" applyFont="1" applyBorder="1" applyAlignment="1">
      <alignment horizontal="center" vertical="center"/>
    </xf>
    <xf numFmtId="3" fontId="38" fillId="0" borderId="48" xfId="0" applyNumberFormat="1" applyFont="1" applyBorder="1" applyAlignment="1">
      <alignment horizontal="center" vertical="center" wrapText="1"/>
    </xf>
    <xf numFmtId="0" fontId="38" fillId="9" borderId="49" xfId="0" applyFont="1" applyFill="1" applyBorder="1" applyAlignment="1">
      <alignment horizontal="center" vertical="center" wrapText="1"/>
    </xf>
    <xf numFmtId="0" fontId="38" fillId="9" borderId="22" xfId="0" applyFont="1" applyFill="1" applyBorder="1" applyAlignment="1">
      <alignment horizontal="center" vertical="center" wrapText="1"/>
    </xf>
    <xf numFmtId="3" fontId="38" fillId="0" borderId="22" xfId="0" applyNumberFormat="1" applyFont="1" applyBorder="1" applyAlignment="1">
      <alignment horizontal="center" vertical="center"/>
    </xf>
    <xf numFmtId="3" fontId="38" fillId="0" borderId="37" xfId="0" applyNumberFormat="1" applyFont="1" applyBorder="1" applyAlignment="1">
      <alignment horizontal="center" vertical="center" wrapText="1"/>
    </xf>
    <xf numFmtId="0" fontId="38" fillId="9" borderId="50" xfId="0" applyFont="1" applyFill="1" applyBorder="1" applyAlignment="1">
      <alignment horizontal="center" vertical="center" wrapText="1"/>
    </xf>
    <xf numFmtId="0" fontId="38" fillId="9" borderId="2" xfId="0" applyFont="1" applyFill="1" applyBorder="1" applyAlignment="1">
      <alignment vertical="center" wrapText="1"/>
    </xf>
    <xf numFmtId="0" fontId="38" fillId="9" borderId="5" xfId="0" applyFont="1" applyFill="1" applyBorder="1" applyAlignment="1">
      <alignment horizontal="center" vertical="center" wrapText="1"/>
    </xf>
    <xf numFmtId="3" fontId="38" fillId="0" borderId="2" xfId="0" applyNumberFormat="1" applyFont="1" applyBorder="1" applyAlignment="1">
      <alignment horizontal="center" vertical="center"/>
    </xf>
    <xf numFmtId="3" fontId="38" fillId="0" borderId="38" xfId="0" applyNumberFormat="1" applyFont="1" applyBorder="1" applyAlignment="1">
      <alignment horizontal="center" vertical="center"/>
    </xf>
    <xf numFmtId="0" fontId="39" fillId="9" borderId="2" xfId="0" applyFont="1" applyFill="1" applyBorder="1" applyAlignment="1">
      <alignment vertical="center" wrapText="1"/>
    </xf>
    <xf numFmtId="0" fontId="38" fillId="9" borderId="50" xfId="0" applyFont="1" applyFill="1" applyBorder="1" applyAlignment="1">
      <alignment horizontal="center" vertical="center" wrapText="1"/>
    </xf>
    <xf numFmtId="0" fontId="39" fillId="9" borderId="20" xfId="0" applyFont="1" applyFill="1" applyBorder="1" applyAlignment="1">
      <alignment vertical="center" wrapText="1"/>
    </xf>
    <xf numFmtId="0" fontId="38" fillId="9" borderId="5" xfId="0" applyFont="1" applyFill="1" applyBorder="1" applyAlignment="1">
      <alignment horizontal="center" vertical="center" wrapText="1"/>
    </xf>
    <xf numFmtId="3" fontId="38" fillId="0" borderId="20" xfId="0" applyNumberFormat="1" applyFont="1" applyBorder="1" applyAlignment="1">
      <alignment horizontal="center" vertical="center"/>
    </xf>
    <xf numFmtId="3" fontId="38" fillId="0" borderId="39" xfId="0" applyNumberFormat="1" applyFont="1" applyBorder="1" applyAlignment="1">
      <alignment horizontal="center" vertical="center"/>
    </xf>
    <xf numFmtId="0" fontId="39" fillId="9" borderId="22" xfId="0" applyFont="1" applyFill="1" applyBorder="1" applyAlignment="1">
      <alignment vertical="center" wrapText="1"/>
    </xf>
    <xf numFmtId="3" fontId="38" fillId="0" borderId="22" xfId="0" applyNumberFormat="1" applyFont="1" applyBorder="1" applyAlignment="1">
      <alignment horizontal="center" vertical="center"/>
    </xf>
    <xf numFmtId="3" fontId="38" fillId="0" borderId="37" xfId="0" applyNumberFormat="1" applyFont="1" applyBorder="1" applyAlignment="1">
      <alignment horizontal="center" vertical="center"/>
    </xf>
    <xf numFmtId="0" fontId="38" fillId="9" borderId="34" xfId="0" applyFont="1" applyFill="1" applyBorder="1" applyAlignment="1">
      <alignment vertical="center" wrapText="1"/>
    </xf>
    <xf numFmtId="0" fontId="38" fillId="9" borderId="51" xfId="0" applyFont="1" applyFill="1" applyBorder="1" applyAlignment="1">
      <alignment horizontal="center" vertical="center" wrapText="1"/>
    </xf>
    <xf numFmtId="3" fontId="38" fillId="0" borderId="34" xfId="0" applyNumberFormat="1" applyFont="1" applyBorder="1" applyAlignment="1">
      <alignment horizontal="center" vertical="center"/>
    </xf>
    <xf numFmtId="3" fontId="38" fillId="0" borderId="35" xfId="0" applyNumberFormat="1" applyFont="1" applyBorder="1" applyAlignment="1">
      <alignment horizontal="center" vertical="center"/>
    </xf>
    <xf numFmtId="0" fontId="38" fillId="0" borderId="0" xfId="0" applyFont="1" applyAlignment="1">
      <alignment vertical="center" wrapText="1"/>
    </xf>
    <xf numFmtId="0" fontId="39" fillId="0" borderId="0" xfId="0" applyFont="1" applyAlignment="1">
      <alignment horizontal="center"/>
    </xf>
    <xf numFmtId="0" fontId="39" fillId="0" borderId="0" xfId="0" applyFont="1" applyBorder="1" applyAlignment="1">
      <alignment horizontal="center"/>
    </xf>
    <xf numFmtId="0" fontId="38" fillId="0" borderId="0" xfId="0" applyFont="1" applyAlignment="1">
      <alignment horizontal="right" vertical="center" wrapText="1"/>
    </xf>
    <xf numFmtId="0" fontId="39" fillId="3" borderId="52" xfId="0" applyFont="1" applyFill="1" applyBorder="1" applyAlignment="1">
      <alignment horizontal="center" vertical="center" wrapText="1"/>
    </xf>
    <xf numFmtId="0" fontId="39" fillId="3" borderId="53" xfId="0" applyFont="1" applyFill="1" applyBorder="1" applyAlignment="1">
      <alignment horizontal="center" vertical="center" wrapText="1"/>
    </xf>
    <xf numFmtId="0" fontId="38" fillId="9" borderId="33" xfId="0" applyFont="1" applyFill="1" applyBorder="1" applyAlignment="1">
      <alignment horizontal="center" vertical="center" wrapText="1"/>
    </xf>
    <xf numFmtId="0" fontId="38" fillId="9" borderId="54" xfId="0" applyFont="1" applyFill="1" applyBorder="1" applyAlignment="1">
      <alignment horizontal="center" vertical="center" wrapText="1"/>
    </xf>
    <xf numFmtId="0" fontId="38" fillId="9" borderId="22" xfId="0" applyFont="1" applyFill="1" applyBorder="1" applyAlignment="1">
      <alignment horizontal="center" vertical="center" wrapText="1"/>
    </xf>
    <xf numFmtId="0" fontId="38" fillId="9" borderId="22" xfId="0" applyFont="1" applyFill="1" applyBorder="1" applyAlignment="1">
      <alignment vertical="center" wrapText="1"/>
    </xf>
    <xf numFmtId="0" fontId="38" fillId="9" borderId="37" xfId="0" applyFont="1" applyFill="1" applyBorder="1" applyAlignment="1">
      <alignment vertical="center" wrapText="1"/>
    </xf>
    <xf numFmtId="0" fontId="38" fillId="0" borderId="0" xfId="0" applyFont="1" applyAlignment="1"/>
    <xf numFmtId="0" fontId="39" fillId="3" borderId="2" xfId="0" applyFont="1" applyFill="1" applyBorder="1" applyAlignment="1">
      <alignment vertical="center" wrapText="1"/>
    </xf>
    <xf numFmtId="0" fontId="38" fillId="3" borderId="2" xfId="0" applyFont="1" applyFill="1" applyBorder="1" applyAlignment="1">
      <alignment horizontal="center" vertical="center" wrapText="1"/>
    </xf>
    <xf numFmtId="0" fontId="38" fillId="3" borderId="2" xfId="0" applyFont="1" applyFill="1" applyBorder="1" applyAlignment="1">
      <alignment vertical="center" wrapText="1"/>
    </xf>
    <xf numFmtId="0" fontId="38" fillId="3" borderId="38" xfId="0" applyFont="1" applyFill="1" applyBorder="1" applyAlignment="1">
      <alignment vertical="center" wrapText="1"/>
    </xf>
    <xf numFmtId="0" fontId="38" fillId="9" borderId="2" xfId="0" applyFont="1" applyFill="1" applyBorder="1" applyAlignment="1">
      <alignment horizontal="center" vertical="center" wrapText="1"/>
    </xf>
    <xf numFmtId="0" fontId="38" fillId="9" borderId="38" xfId="0" applyFont="1" applyFill="1" applyBorder="1" applyAlignment="1">
      <alignment vertical="center" wrapText="1"/>
    </xf>
    <xf numFmtId="0" fontId="39" fillId="3" borderId="55" xfId="0" applyFont="1" applyFill="1" applyBorder="1" applyAlignment="1">
      <alignment vertical="center" wrapText="1"/>
    </xf>
    <xf numFmtId="0" fontId="38" fillId="3" borderId="20" xfId="0" applyFont="1" applyFill="1" applyBorder="1" applyAlignment="1">
      <alignment horizontal="center" vertical="center" wrapText="1"/>
    </xf>
    <xf numFmtId="0" fontId="38" fillId="3" borderId="56" xfId="0" applyFont="1" applyFill="1" applyBorder="1" applyAlignment="1">
      <alignment horizontal="center" vertical="center" wrapText="1"/>
    </xf>
    <xf numFmtId="0" fontId="38" fillId="3" borderId="39" xfId="0" applyFont="1" applyFill="1" applyBorder="1" applyAlignment="1">
      <alignment horizontal="center" vertical="center" wrapText="1"/>
    </xf>
    <xf numFmtId="0" fontId="38" fillId="3" borderId="57" xfId="0" applyFont="1" applyFill="1" applyBorder="1" applyAlignment="1">
      <alignment vertical="center" wrapText="1"/>
    </xf>
    <xf numFmtId="0" fontId="38" fillId="3" borderId="58" xfId="0" applyFont="1" applyFill="1" applyBorder="1" applyAlignment="1">
      <alignment horizontal="center" vertical="center" wrapText="1"/>
    </xf>
    <xf numFmtId="0" fontId="38" fillId="3" borderId="59" xfId="0" applyFont="1" applyFill="1" applyBorder="1" applyAlignment="1">
      <alignment horizontal="center" vertical="center" wrapText="1"/>
    </xf>
    <xf numFmtId="0" fontId="38" fillId="3" borderId="60" xfId="0" applyFont="1" applyFill="1" applyBorder="1" applyAlignment="1">
      <alignment horizontal="center" vertical="center" wrapText="1"/>
    </xf>
    <xf numFmtId="0" fontId="40" fillId="0" borderId="0" xfId="0" applyNumberFormat="1" applyFont="1" applyFill="1" applyAlignment="1" applyProtection="1"/>
    <xf numFmtId="0" fontId="41" fillId="0" borderId="0" xfId="0" applyNumberFormat="1" applyFont="1" applyFill="1" applyAlignment="1" applyProtection="1">
      <alignment horizontal="right"/>
    </xf>
    <xf numFmtId="0" fontId="41" fillId="2" borderId="0" xfId="0" applyNumberFormat="1" applyFont="1" applyFill="1" applyBorder="1" applyAlignment="1" applyProtection="1">
      <alignment horizontal="center" vertical="center" wrapText="1"/>
    </xf>
    <xf numFmtId="0" fontId="41" fillId="10" borderId="61" xfId="0" applyNumberFormat="1" applyFont="1" applyFill="1" applyBorder="1" applyAlignment="1" applyProtection="1">
      <alignment horizontal="center" vertical="center" wrapText="1"/>
    </xf>
    <xf numFmtId="0" fontId="41" fillId="10" borderId="62" xfId="0" applyNumberFormat="1" applyFont="1" applyFill="1" applyBorder="1" applyAlignment="1" applyProtection="1">
      <alignment horizontal="center" vertical="center" wrapText="1"/>
    </xf>
    <xf numFmtId="0" fontId="41" fillId="10" borderId="63" xfId="0" applyNumberFormat="1" applyFont="1" applyFill="1" applyBorder="1" applyAlignment="1" applyProtection="1">
      <alignment horizontal="center" vertical="center" wrapText="1"/>
    </xf>
    <xf numFmtId="0" fontId="41" fillId="10" borderId="64" xfId="0" applyNumberFormat="1" applyFont="1" applyFill="1" applyBorder="1" applyAlignment="1" applyProtection="1">
      <alignment horizontal="center" vertical="center" wrapText="1"/>
    </xf>
    <xf numFmtId="0" fontId="41" fillId="10" borderId="65" xfId="0" applyNumberFormat="1" applyFont="1" applyFill="1" applyBorder="1" applyAlignment="1" applyProtection="1">
      <alignment horizontal="center" vertical="center" wrapText="1"/>
    </xf>
    <xf numFmtId="0" fontId="41" fillId="10" borderId="66" xfId="0" applyNumberFormat="1" applyFont="1" applyFill="1" applyBorder="1" applyAlignment="1" applyProtection="1">
      <alignment horizontal="center" vertical="center" wrapText="1"/>
    </xf>
    <xf numFmtId="0" fontId="41" fillId="10" borderId="67" xfId="0" applyNumberFormat="1" applyFont="1" applyFill="1" applyBorder="1" applyAlignment="1" applyProtection="1">
      <alignment horizontal="center" vertical="center" wrapText="1"/>
    </xf>
    <xf numFmtId="0" fontId="41" fillId="10" borderId="68" xfId="0" applyNumberFormat="1" applyFont="1" applyFill="1" applyBorder="1" applyAlignment="1" applyProtection="1">
      <alignment horizontal="center" vertical="center" wrapText="1"/>
    </xf>
    <xf numFmtId="0" fontId="41" fillId="10" borderId="59" xfId="0" applyNumberFormat="1" applyFont="1" applyFill="1" applyBorder="1" applyAlignment="1" applyProtection="1">
      <alignment horizontal="center" vertical="center" wrapText="1"/>
    </xf>
    <xf numFmtId="0" fontId="41" fillId="10" borderId="69" xfId="0" applyNumberFormat="1" applyFont="1" applyFill="1" applyBorder="1" applyAlignment="1" applyProtection="1">
      <alignment horizontal="center" vertical="center" wrapText="1"/>
    </xf>
    <xf numFmtId="0" fontId="41" fillId="10" borderId="70" xfId="0" applyNumberFormat="1" applyFont="1" applyFill="1" applyBorder="1" applyAlignment="1" applyProtection="1">
      <alignment horizontal="center" vertical="center" wrapText="1"/>
    </xf>
    <xf numFmtId="0" fontId="41" fillId="10" borderId="71" xfId="0" applyNumberFormat="1" applyFont="1" applyFill="1" applyBorder="1" applyAlignment="1" applyProtection="1">
      <alignment horizontal="center" vertical="center" wrapText="1"/>
    </xf>
    <xf numFmtId="0" fontId="40" fillId="0" borderId="72" xfId="0" applyNumberFormat="1" applyFont="1" applyFill="1" applyBorder="1" applyAlignment="1" applyProtection="1">
      <alignment horizontal="left" vertical="center" wrapText="1"/>
    </xf>
    <xf numFmtId="0" fontId="40" fillId="0" borderId="53" xfId="0" applyNumberFormat="1" applyFont="1" applyFill="1" applyBorder="1" applyAlignment="1" applyProtection="1">
      <alignment horizontal="center" vertical="center"/>
    </xf>
    <xf numFmtId="0" fontId="40" fillId="0" borderId="26" xfId="0" applyNumberFormat="1" applyFont="1" applyFill="1" applyBorder="1" applyAlignment="1" applyProtection="1">
      <alignment horizontal="center" vertical="center"/>
    </xf>
    <xf numFmtId="0" fontId="40" fillId="0" borderId="52" xfId="0" applyNumberFormat="1" applyFont="1" applyFill="1" applyBorder="1" applyAlignment="1" applyProtection="1">
      <alignment horizontal="center" vertical="center"/>
    </xf>
    <xf numFmtId="0" fontId="40" fillId="0" borderId="24" xfId="0" applyNumberFormat="1" applyFont="1" applyFill="1" applyBorder="1" applyAlignment="1" applyProtection="1">
      <alignment horizontal="center" vertical="center"/>
    </xf>
    <xf numFmtId="0" fontId="40" fillId="0" borderId="22" xfId="0" applyNumberFormat="1" applyFont="1" applyFill="1" applyBorder="1" applyAlignment="1" applyProtection="1">
      <alignment horizontal="center" vertical="center"/>
    </xf>
    <xf numFmtId="0" fontId="40" fillId="0" borderId="73" xfId="0" applyNumberFormat="1" applyFont="1" applyFill="1" applyBorder="1" applyAlignment="1" applyProtection="1">
      <alignment horizontal="center" vertical="center"/>
    </xf>
    <xf numFmtId="0" fontId="40" fillId="0" borderId="44" xfId="0" applyNumberFormat="1" applyFont="1" applyFill="1" applyBorder="1" applyAlignment="1" applyProtection="1">
      <alignment horizontal="left" vertical="center" wrapText="1"/>
    </xf>
    <xf numFmtId="0" fontId="40" fillId="0" borderId="74" xfId="0" applyNumberFormat="1" applyFont="1" applyFill="1" applyBorder="1" applyAlignment="1" applyProtection="1">
      <alignment horizontal="left" vertical="center" wrapText="1"/>
      <protection locked="0"/>
    </xf>
    <xf numFmtId="0" fontId="40" fillId="0" borderId="75" xfId="0" applyNumberFormat="1" applyFont="1" applyFill="1" applyBorder="1" applyAlignment="1" applyProtection="1">
      <alignment horizontal="left" vertical="center" wrapText="1"/>
    </xf>
    <xf numFmtId="0" fontId="40" fillId="0" borderId="6" xfId="0" applyNumberFormat="1" applyFont="1" applyFill="1" applyBorder="1" applyAlignment="1" applyProtection="1">
      <alignment horizontal="center" vertical="center"/>
    </xf>
    <xf numFmtId="0" fontId="40" fillId="0" borderId="36" xfId="0" applyNumberFormat="1" applyFont="1" applyFill="1" applyBorder="1" applyAlignment="1" applyProtection="1">
      <alignment horizontal="center" vertical="center"/>
    </xf>
    <xf numFmtId="0" fontId="40" fillId="0" borderId="4" xfId="0" applyNumberFormat="1" applyFont="1" applyFill="1" applyBorder="1" applyAlignment="1" applyProtection="1">
      <alignment horizontal="center" vertical="center"/>
    </xf>
    <xf numFmtId="0" fontId="40" fillId="0" borderId="2" xfId="0" applyNumberFormat="1" applyFont="1" applyFill="1" applyBorder="1" applyAlignment="1" applyProtection="1">
      <alignment horizontal="center" vertical="center"/>
    </xf>
    <xf numFmtId="0" fontId="40" fillId="0" borderId="38" xfId="0" applyNumberFormat="1" applyFont="1" applyFill="1" applyBorder="1" applyAlignment="1" applyProtection="1">
      <alignment horizontal="center" vertical="center"/>
    </xf>
    <xf numFmtId="0" fontId="40" fillId="0" borderId="76" xfId="0" applyNumberFormat="1" applyFont="1" applyFill="1" applyBorder="1" applyAlignment="1" applyProtection="1">
      <alignment horizontal="left" vertical="center" wrapText="1"/>
      <protection locked="0"/>
    </xf>
    <xf numFmtId="0" fontId="40" fillId="0" borderId="76" xfId="0" applyNumberFormat="1" applyFont="1" applyFill="1" applyBorder="1" applyAlignment="1" applyProtection="1">
      <alignment horizontal="center" vertical="center" wrapText="1"/>
    </xf>
    <xf numFmtId="0" fontId="40" fillId="0" borderId="76" xfId="0" applyNumberFormat="1" applyFont="1" applyFill="1" applyBorder="1" applyAlignment="1" applyProtection="1">
      <alignment horizontal="left" vertical="center" wrapText="1"/>
    </xf>
    <xf numFmtId="0" fontId="40" fillId="0" borderId="76" xfId="0" applyNumberFormat="1" applyFont="1" applyFill="1" applyBorder="1" applyAlignment="1" applyProtection="1">
      <alignment horizontal="center" vertical="center"/>
    </xf>
    <xf numFmtId="0" fontId="40" fillId="0" borderId="77" xfId="0" applyNumberFormat="1" applyFont="1" applyFill="1" applyBorder="1" applyAlignment="1" applyProtection="1">
      <alignment horizontal="left" vertical="center" wrapText="1"/>
    </xf>
    <xf numFmtId="0" fontId="40" fillId="0" borderId="78" xfId="0" applyNumberFormat="1" applyFont="1" applyFill="1" applyBorder="1" applyAlignment="1" applyProtection="1">
      <alignment horizontal="center" vertical="center"/>
    </xf>
    <xf numFmtId="0" fontId="40" fillId="0" borderId="79" xfId="0" applyNumberFormat="1" applyFont="1" applyFill="1" applyBorder="1" applyAlignment="1" applyProtection="1">
      <alignment horizontal="center" vertical="center"/>
    </xf>
    <xf numFmtId="0" fontId="40" fillId="0" borderId="37" xfId="0" applyNumberFormat="1" applyFont="1" applyFill="1" applyBorder="1" applyAlignment="1" applyProtection="1">
      <alignment horizontal="center" vertical="center"/>
    </xf>
    <xf numFmtId="0" fontId="40" fillId="0" borderId="78" xfId="0" applyNumberFormat="1" applyFont="1" applyFill="1" applyBorder="1" applyAlignment="1" applyProtection="1">
      <alignment horizontal="left" vertical="center" wrapText="1"/>
    </xf>
    <xf numFmtId="0" fontId="40" fillId="0" borderId="80" xfId="0" applyNumberFormat="1" applyFont="1" applyFill="1" applyBorder="1" applyAlignment="1" applyProtection="1">
      <alignment horizontal="left" vertical="center" wrapText="1"/>
    </xf>
    <xf numFmtId="0" fontId="40" fillId="0" borderId="81" xfId="0" applyNumberFormat="1" applyFont="1" applyFill="1" applyBorder="1" applyAlignment="1" applyProtection="1">
      <alignment horizontal="center" vertical="center"/>
    </xf>
    <xf numFmtId="0" fontId="40" fillId="0" borderId="82" xfId="0" applyNumberFormat="1" applyFont="1" applyFill="1" applyBorder="1" applyAlignment="1" applyProtection="1">
      <alignment horizontal="center" vertical="center"/>
    </xf>
    <xf numFmtId="0" fontId="40" fillId="0" borderId="83" xfId="0" applyNumberFormat="1" applyFont="1" applyFill="1" applyBorder="1" applyAlignment="1" applyProtection="1">
      <alignment horizontal="center" vertical="center"/>
    </xf>
    <xf numFmtId="0" fontId="40" fillId="0" borderId="40" xfId="0" applyNumberFormat="1" applyFont="1" applyFill="1" applyBorder="1" applyAlignment="1" applyProtection="1">
      <alignment horizontal="center" vertical="center"/>
    </xf>
    <xf numFmtId="0" fontId="40" fillId="0" borderId="34" xfId="0" applyNumberFormat="1" applyFont="1" applyFill="1" applyBorder="1" applyAlignment="1" applyProtection="1">
      <alignment horizontal="center" vertical="center"/>
    </xf>
    <xf numFmtId="0" fontId="40" fillId="0" borderId="35" xfId="0" applyNumberFormat="1" applyFont="1" applyFill="1" applyBorder="1" applyAlignment="1" applyProtection="1">
      <alignment horizontal="center" vertical="center"/>
    </xf>
    <xf numFmtId="0" fontId="40" fillId="0" borderId="81" xfId="0" applyNumberFormat="1" applyFont="1" applyFill="1" applyBorder="1" applyAlignment="1" applyProtection="1">
      <alignment horizontal="left" vertical="center" wrapText="1"/>
    </xf>
    <xf numFmtId="0" fontId="40" fillId="0" borderId="84" xfId="0" applyNumberFormat="1" applyFont="1" applyFill="1" applyBorder="1" applyAlignment="1" applyProtection="1">
      <alignment horizontal="left" vertical="center" wrapText="1"/>
      <protection locked="0"/>
    </xf>
    <xf numFmtId="0" fontId="40" fillId="0" borderId="17" xfId="0" applyNumberFormat="1" applyFont="1" applyFill="1" applyBorder="1" applyAlignment="1" applyProtection="1"/>
    <xf numFmtId="0" fontId="40" fillId="0" borderId="0" xfId="0" applyNumberFormat="1" applyFont="1" applyFill="1" applyAlignment="1" applyProtection="1">
      <protection hidden="1"/>
    </xf>
    <xf numFmtId="0" fontId="41" fillId="0" borderId="0" xfId="0" applyNumberFormat="1" applyFont="1" applyFill="1" applyAlignment="1" applyProtection="1">
      <alignment horizontal="right"/>
      <protection hidden="1"/>
    </xf>
    <xf numFmtId="0" fontId="40" fillId="0" borderId="0" xfId="0" applyNumberFormat="1" applyFont="1" applyFill="1" applyBorder="1" applyAlignment="1" applyProtection="1">
      <protection hidden="1"/>
    </xf>
    <xf numFmtId="0" fontId="40" fillId="0" borderId="0" xfId="0" applyNumberFormat="1" applyFont="1" applyFill="1" applyAlignment="1" applyProtection="1">
      <protection locked="0"/>
    </xf>
    <xf numFmtId="0" fontId="41" fillId="2" borderId="0" xfId="0" applyNumberFormat="1" applyFont="1" applyFill="1" applyBorder="1" applyAlignment="1" applyProtection="1">
      <alignment horizontal="center" vertical="center"/>
      <protection locked="0"/>
    </xf>
    <xf numFmtId="0" fontId="41" fillId="0" borderId="0" xfId="0" applyNumberFormat="1" applyFont="1" applyFill="1" applyAlignment="1" applyProtection="1">
      <protection locked="0"/>
    </xf>
    <xf numFmtId="0" fontId="40" fillId="0" borderId="11" xfId="0" applyNumberFormat="1" applyFont="1" applyFill="1" applyBorder="1" applyAlignment="1" applyProtection="1">
      <protection locked="0"/>
    </xf>
    <xf numFmtId="0" fontId="41" fillId="3" borderId="63" xfId="0" applyNumberFormat="1" applyFont="1" applyFill="1" applyBorder="1" applyAlignment="1" applyProtection="1">
      <alignment horizontal="center" vertical="center" wrapText="1"/>
      <protection locked="0"/>
    </xf>
    <xf numFmtId="0" fontId="41" fillId="3" borderId="85" xfId="0" applyNumberFormat="1" applyFont="1" applyFill="1" applyBorder="1" applyAlignment="1" applyProtection="1">
      <alignment horizontal="center" vertical="center" wrapText="1"/>
      <protection locked="0"/>
    </xf>
    <xf numFmtId="0" fontId="41" fillId="3" borderId="86" xfId="0" applyNumberFormat="1" applyFont="1" applyFill="1" applyBorder="1" applyAlignment="1" applyProtection="1">
      <alignment horizontal="center" vertical="center" wrapText="1"/>
      <protection locked="0"/>
    </xf>
    <xf numFmtId="0" fontId="41" fillId="3" borderId="87" xfId="0" applyNumberFormat="1" applyFont="1" applyFill="1" applyBorder="1" applyAlignment="1" applyProtection="1">
      <alignment horizontal="center" vertical="center" wrapText="1"/>
      <protection locked="0"/>
    </xf>
    <xf numFmtId="0" fontId="41" fillId="3" borderId="88" xfId="0" applyNumberFormat="1" applyFont="1" applyFill="1" applyBorder="1" applyAlignment="1" applyProtection="1">
      <alignment horizontal="center" vertical="center" wrapText="1"/>
      <protection locked="0"/>
    </xf>
    <xf numFmtId="0" fontId="41" fillId="3" borderId="89" xfId="0" applyNumberFormat="1" applyFont="1" applyFill="1" applyBorder="1" applyAlignment="1" applyProtection="1">
      <alignment horizontal="center" vertical="center" wrapText="1"/>
      <protection locked="0"/>
    </xf>
    <xf numFmtId="0" fontId="41" fillId="3" borderId="61" xfId="0" applyNumberFormat="1" applyFont="1" applyFill="1" applyBorder="1" applyAlignment="1" applyProtection="1">
      <alignment horizontal="center" vertical="center" wrapText="1"/>
      <protection locked="0"/>
    </xf>
    <xf numFmtId="0" fontId="41" fillId="3" borderId="13" xfId="0" applyNumberFormat="1" applyFont="1" applyFill="1" applyBorder="1" applyAlignment="1" applyProtection="1">
      <alignment horizontal="center" vertical="center" wrapText="1"/>
      <protection locked="0"/>
    </xf>
    <xf numFmtId="0" fontId="41" fillId="3" borderId="83" xfId="0" applyNumberFormat="1" applyFont="1" applyFill="1" applyBorder="1" applyAlignment="1" applyProtection="1">
      <alignment horizontal="center" vertical="center"/>
      <protection locked="0"/>
    </xf>
    <xf numFmtId="0" fontId="41" fillId="3" borderId="82" xfId="0" applyNumberFormat="1" applyFont="1" applyFill="1" applyBorder="1" applyAlignment="1" applyProtection="1">
      <alignment horizontal="center" vertical="center"/>
      <protection locked="0"/>
    </xf>
    <xf numFmtId="0" fontId="41" fillId="3" borderId="35" xfId="0" applyNumberFormat="1" applyFont="1" applyFill="1" applyBorder="1" applyAlignment="1" applyProtection="1">
      <alignment horizontal="center" vertical="center" wrapText="1"/>
      <protection locked="0"/>
    </xf>
    <xf numFmtId="0" fontId="41" fillId="3" borderId="90" xfId="0" applyNumberFormat="1" applyFont="1" applyFill="1" applyBorder="1" applyAlignment="1" applyProtection="1">
      <alignment horizontal="center" vertical="center" wrapText="1"/>
      <protection locked="0"/>
    </xf>
    <xf numFmtId="0" fontId="41" fillId="3" borderId="91" xfId="0" applyNumberFormat="1" applyFont="1" applyFill="1" applyBorder="1" applyAlignment="1" applyProtection="1">
      <alignment horizontal="center" vertical="center" wrapText="1"/>
      <protection locked="0"/>
    </xf>
    <xf numFmtId="0" fontId="41" fillId="3" borderId="91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26" xfId="0" applyNumberFormat="1" applyFont="1" applyFill="1" applyBorder="1" applyAlignment="1" applyProtection="1">
      <alignment horizontal="left" vertical="center" wrapText="1"/>
      <protection locked="0"/>
    </xf>
    <xf numFmtId="0" fontId="40" fillId="0" borderId="79" xfId="0" applyNumberFormat="1" applyFont="1" applyFill="1" applyBorder="1" applyAlignment="1" applyProtection="1">
      <alignment horizontal="center" vertical="center"/>
      <protection locked="0"/>
    </xf>
    <xf numFmtId="0" fontId="40" fillId="11" borderId="30" xfId="0" applyNumberFormat="1" applyFont="1" applyFill="1" applyBorder="1" applyAlignment="1" applyProtection="1">
      <alignment horizontal="center" vertical="center"/>
      <protection hidden="1"/>
    </xf>
    <xf numFmtId="0" fontId="40" fillId="0" borderId="24" xfId="0" applyNumberFormat="1" applyFont="1" applyFill="1" applyBorder="1" applyAlignment="1" applyProtection="1">
      <alignment horizontal="center" vertical="center"/>
      <protection locked="0"/>
    </xf>
    <xf numFmtId="0" fontId="40" fillId="11" borderId="37" xfId="0" applyNumberFormat="1" applyFont="1" applyFill="1" applyBorder="1" applyAlignment="1" applyProtection="1">
      <alignment horizontal="center" vertical="center"/>
      <protection hidden="1"/>
    </xf>
    <xf numFmtId="0" fontId="40" fillId="11" borderId="24" xfId="0" applyNumberFormat="1" applyFont="1" applyFill="1" applyBorder="1" applyAlignment="1" applyProtection="1">
      <alignment horizontal="center" vertical="center"/>
      <protection hidden="1"/>
    </xf>
    <xf numFmtId="3" fontId="40" fillId="0" borderId="92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0" xfId="0" applyNumberFormat="1" applyFont="1" applyFill="1" applyBorder="1" applyAlignment="1" applyProtection="1">
      <protection locked="0"/>
    </xf>
    <xf numFmtId="0" fontId="40" fillId="0" borderId="6" xfId="0" applyNumberFormat="1" applyFont="1" applyFill="1" applyBorder="1" applyAlignment="1" applyProtection="1">
      <alignment horizontal="left" vertical="center" wrapText="1"/>
      <protection locked="0"/>
    </xf>
    <xf numFmtId="3" fontId="40" fillId="0" borderId="75" xfId="0" applyNumberFormat="1" applyFont="1" applyFill="1" applyBorder="1" applyAlignment="1" applyProtection="1">
      <alignment horizontal="center" vertical="center" wrapText="1"/>
      <protection locked="0"/>
    </xf>
    <xf numFmtId="0" fontId="42" fillId="0" borderId="0" xfId="0" applyFont="1"/>
    <xf numFmtId="0" fontId="43" fillId="0" borderId="0" xfId="0" applyFont="1" applyAlignment="1">
      <alignment horizontal="right"/>
    </xf>
    <xf numFmtId="0" fontId="42" fillId="0" borderId="0" xfId="0" applyFont="1" applyAlignment="1">
      <alignment horizontal="right"/>
    </xf>
    <xf numFmtId="0" fontId="44" fillId="0" borderId="0" xfId="0" applyFont="1" applyAlignment="1">
      <alignment horizontal="center"/>
    </xf>
    <xf numFmtId="0" fontId="42" fillId="0" borderId="0" xfId="0" applyFont="1" applyBorder="1"/>
    <xf numFmtId="0" fontId="42" fillId="0" borderId="93" xfId="0" applyFont="1" applyBorder="1"/>
    <xf numFmtId="0" fontId="42" fillId="0" borderId="94" xfId="0" applyFont="1" applyBorder="1" applyAlignment="1">
      <alignment horizontal="right"/>
    </xf>
    <xf numFmtId="0" fontId="43" fillId="11" borderId="95" xfId="0" applyFont="1" applyFill="1" applyBorder="1" applyAlignment="1">
      <alignment horizontal="center" vertical="center" wrapText="1"/>
    </xf>
    <xf numFmtId="0" fontId="43" fillId="11" borderId="96" xfId="0" applyFont="1" applyFill="1" applyBorder="1" applyAlignment="1">
      <alignment horizontal="center" vertical="center" wrapText="1"/>
    </xf>
    <xf numFmtId="0" fontId="43" fillId="11" borderId="97" xfId="0" applyFont="1" applyFill="1" applyBorder="1"/>
    <xf numFmtId="0" fontId="42" fillId="0" borderId="98" xfId="0" applyFont="1" applyBorder="1"/>
    <xf numFmtId="3" fontId="42" fillId="0" borderId="22" xfId="0" applyNumberFormat="1" applyFont="1" applyBorder="1" applyAlignment="1">
      <alignment horizontal="center" vertical="center"/>
    </xf>
    <xf numFmtId="3" fontId="42" fillId="0" borderId="24" xfId="0" applyNumberFormat="1" applyFont="1" applyBorder="1" applyAlignment="1">
      <alignment horizontal="center" vertical="center"/>
    </xf>
    <xf numFmtId="0" fontId="42" fillId="11" borderId="25" xfId="0" applyFont="1" applyFill="1" applyBorder="1"/>
    <xf numFmtId="0" fontId="42" fillId="0" borderId="99" xfId="0" applyFont="1" applyBorder="1"/>
    <xf numFmtId="3" fontId="42" fillId="0" borderId="34" xfId="0" applyNumberFormat="1" applyFont="1" applyBorder="1" applyAlignment="1">
      <alignment horizontal="center" vertical="center"/>
    </xf>
    <xf numFmtId="0" fontId="42" fillId="0" borderId="99" xfId="0" applyFont="1" applyBorder="1" applyAlignment="1">
      <alignment horizontal="center" vertical="center"/>
    </xf>
    <xf numFmtId="0" fontId="42" fillId="11" borderId="100" xfId="0" applyFont="1" applyFill="1" applyBorder="1"/>
    <xf numFmtId="0" fontId="42" fillId="11" borderId="101" xfId="0" applyFont="1" applyFill="1" applyBorder="1" applyAlignment="1">
      <alignment horizontal="right"/>
    </xf>
    <xf numFmtId="164" fontId="42" fillId="11" borderId="29" xfId="1" applyNumberFormat="1" applyFont="1" applyFill="1" applyBorder="1" applyAlignment="1">
      <alignment horizontal="center" vertical="center"/>
    </xf>
    <xf numFmtId="9" fontId="42" fillId="11" borderId="102" xfId="1" applyFont="1" applyFill="1" applyBorder="1" applyAlignment="1">
      <alignment horizontal="center" vertical="center"/>
    </xf>
    <xf numFmtId="0" fontId="42" fillId="11" borderId="103" xfId="0" applyFont="1" applyFill="1" applyBorder="1" applyAlignment="1">
      <alignment horizontal="right"/>
    </xf>
    <xf numFmtId="0" fontId="42" fillId="11" borderId="94" xfId="0" applyFont="1" applyFill="1" applyBorder="1" applyAlignment="1">
      <alignment horizontal="right"/>
    </xf>
    <xf numFmtId="0" fontId="42" fillId="11" borderId="104" xfId="0" applyFont="1" applyFill="1" applyBorder="1" applyAlignment="1">
      <alignment horizontal="center" vertical="center"/>
    </xf>
    <xf numFmtId="164" fontId="42" fillId="11" borderId="104" xfId="1" applyNumberFormat="1" applyFont="1" applyFill="1" applyBorder="1" applyAlignment="1">
      <alignment horizontal="center" vertical="center"/>
    </xf>
    <xf numFmtId="3" fontId="42" fillId="0" borderId="33" xfId="0" applyNumberFormat="1" applyFont="1" applyBorder="1" applyAlignment="1">
      <alignment horizontal="center" vertical="center"/>
    </xf>
    <xf numFmtId="3" fontId="42" fillId="2" borderId="22" xfId="0" applyNumberFormat="1" applyFont="1" applyFill="1" applyBorder="1" applyAlignment="1">
      <alignment horizontal="center" vertical="center"/>
    </xf>
    <xf numFmtId="3" fontId="42" fillId="2" borderId="33" xfId="0" applyNumberFormat="1" applyFont="1" applyFill="1" applyBorder="1" applyAlignment="1">
      <alignment horizontal="center" vertical="center"/>
    </xf>
    <xf numFmtId="0" fontId="43" fillId="11" borderId="25" xfId="0" applyFont="1" applyFill="1" applyBorder="1"/>
    <xf numFmtId="0" fontId="42" fillId="2" borderId="105" xfId="0" applyFont="1" applyFill="1" applyBorder="1"/>
    <xf numFmtId="0" fontId="42" fillId="2" borderId="106" xfId="0" applyFont="1" applyFill="1" applyBorder="1" applyAlignment="1">
      <alignment horizontal="right"/>
    </xf>
    <xf numFmtId="0" fontId="42" fillId="2" borderId="106" xfId="0" applyFont="1" applyFill="1" applyBorder="1" applyAlignment="1">
      <alignment horizontal="center"/>
    </xf>
    <xf numFmtId="9" fontId="42" fillId="2" borderId="106" xfId="1" applyFont="1" applyFill="1" applyBorder="1"/>
    <xf numFmtId="9" fontId="42" fillId="2" borderId="107" xfId="1" applyFont="1" applyFill="1" applyBorder="1"/>
    <xf numFmtId="3" fontId="42" fillId="0" borderId="99" xfId="0" applyNumberFormat="1" applyFont="1" applyBorder="1" applyAlignment="1">
      <alignment horizontal="center" vertical="center"/>
    </xf>
    <xf numFmtId="0" fontId="42" fillId="0" borderId="0" xfId="0" applyFont="1" applyAlignment="1">
      <alignment horizontal="left" wrapText="1"/>
    </xf>
    <xf numFmtId="0" fontId="42" fillId="0" borderId="0" xfId="0" applyFont="1" applyAlignment="1">
      <alignment wrapText="1"/>
    </xf>
    <xf numFmtId="0" fontId="43" fillId="0" borderId="0" xfId="0" applyFont="1" applyBorder="1" applyAlignment="1">
      <alignment horizontal="right"/>
    </xf>
    <xf numFmtId="0" fontId="42" fillId="0" borderId="13" xfId="0" applyFont="1" applyBorder="1"/>
    <xf numFmtId="0" fontId="42" fillId="0" borderId="1" xfId="0" applyFont="1" applyBorder="1"/>
    <xf numFmtId="0" fontId="42" fillId="11" borderId="10" xfId="0" applyFont="1" applyFill="1" applyBorder="1" applyAlignment="1">
      <alignment horizontal="center" vertical="center" wrapText="1"/>
    </xf>
    <xf numFmtId="0" fontId="42" fillId="11" borderId="10" xfId="0" applyFont="1" applyFill="1" applyBorder="1" applyAlignment="1">
      <alignment horizontal="center" wrapText="1"/>
    </xf>
    <xf numFmtId="0" fontId="42" fillId="11" borderId="1" xfId="0" applyFont="1" applyFill="1" applyBorder="1" applyAlignment="1">
      <alignment horizontal="center" vertical="center" wrapText="1"/>
    </xf>
    <xf numFmtId="0" fontId="42" fillId="0" borderId="108" xfId="0" applyFont="1" applyBorder="1" applyAlignment="1">
      <alignment horizontal="left"/>
    </xf>
    <xf numFmtId="0" fontId="42" fillId="0" borderId="74" xfId="0" applyFont="1" applyBorder="1" applyAlignment="1">
      <alignment horizontal="left"/>
    </xf>
    <xf numFmtId="0" fontId="42" fillId="0" borderId="92" xfId="0" applyFont="1" applyBorder="1"/>
    <xf numFmtId="0" fontId="42" fillId="0" borderId="109" xfId="0" applyFont="1" applyBorder="1" applyAlignment="1">
      <alignment horizontal="left"/>
    </xf>
    <xf numFmtId="0" fontId="42" fillId="0" borderId="76" xfId="0" applyFont="1" applyBorder="1" applyAlignment="1">
      <alignment horizontal="left"/>
    </xf>
    <xf numFmtId="0" fontId="42" fillId="0" borderId="75" xfId="0" applyFont="1" applyBorder="1"/>
    <xf numFmtId="0" fontId="42" fillId="0" borderId="76" xfId="0" applyFont="1" applyBorder="1"/>
    <xf numFmtId="0" fontId="42" fillId="0" borderId="110" xfId="0" applyFont="1" applyBorder="1" applyAlignment="1">
      <alignment horizontal="left"/>
    </xf>
    <xf numFmtId="0" fontId="42" fillId="0" borderId="81" xfId="0" applyFont="1" applyBorder="1" applyAlignment="1">
      <alignment horizontal="left"/>
    </xf>
    <xf numFmtId="0" fontId="42" fillId="0" borderId="80" xfId="0" applyFont="1" applyBorder="1"/>
    <xf numFmtId="0" fontId="42" fillId="0" borderId="81" xfId="0" applyFont="1" applyBorder="1"/>
    <xf numFmtId="0" fontId="42" fillId="0" borderId="17" xfId="0" applyFont="1" applyBorder="1"/>
    <xf numFmtId="0" fontId="42" fillId="0" borderId="13" xfId="0" applyFont="1" applyBorder="1" applyAlignment="1">
      <alignment horizontal="right"/>
    </xf>
    <xf numFmtId="14" fontId="42" fillId="11" borderId="10" xfId="0" applyNumberFormat="1" applyFont="1" applyFill="1" applyBorder="1" applyAlignment="1">
      <alignment horizontal="center" vertical="center" wrapText="1"/>
    </xf>
    <xf numFmtId="0" fontId="42" fillId="0" borderId="16" xfId="0" applyFont="1" applyBorder="1" applyAlignment="1">
      <alignment horizontal="left" vertical="center"/>
    </xf>
    <xf numFmtId="0" fontId="42" fillId="0" borderId="8" xfId="0" applyFont="1" applyBorder="1" applyAlignment="1">
      <alignment horizontal="left" vertical="center"/>
    </xf>
    <xf numFmtId="0" fontId="42" fillId="0" borderId="74" xfId="0" applyFont="1" applyBorder="1"/>
    <xf numFmtId="0" fontId="42" fillId="0" borderId="111" xfId="0" applyFont="1" applyBorder="1" applyAlignment="1">
      <alignment horizontal="left" vertical="center"/>
    </xf>
    <xf numFmtId="0" fontId="42" fillId="0" borderId="78" xfId="0" applyFont="1" applyBorder="1" applyAlignment="1">
      <alignment horizontal="left" vertical="center"/>
    </xf>
    <xf numFmtId="0" fontId="42" fillId="0" borderId="77" xfId="0" applyFont="1" applyBorder="1"/>
    <xf numFmtId="0" fontId="42" fillId="0" borderId="78" xfId="0" applyFont="1" applyBorder="1"/>
    <xf numFmtId="0" fontId="42" fillId="11" borderId="110" xfId="0" applyFont="1" applyFill="1" applyBorder="1" applyAlignment="1">
      <alignment horizontal="center"/>
    </xf>
    <xf numFmtId="0" fontId="42" fillId="11" borderId="81" xfId="0" applyFont="1" applyFill="1" applyBorder="1" applyAlignment="1">
      <alignment horizontal="center"/>
    </xf>
    <xf numFmtId="0" fontId="42" fillId="11" borderId="80" xfId="0" applyFont="1" applyFill="1" applyBorder="1" applyAlignment="1">
      <alignment horizontal="center" vertical="center"/>
    </xf>
    <xf numFmtId="0" fontId="42" fillId="2" borderId="17" xfId="0" applyFont="1" applyFill="1" applyBorder="1"/>
    <xf numFmtId="0" fontId="42" fillId="2" borderId="17" xfId="0" applyFont="1" applyFill="1" applyBorder="1" applyAlignment="1">
      <alignment horizontal="right"/>
    </xf>
    <xf numFmtId="0" fontId="42" fillId="2" borderId="17" xfId="0" applyFont="1" applyFill="1" applyBorder="1" applyAlignment="1">
      <alignment horizontal="center"/>
    </xf>
    <xf numFmtId="0" fontId="42" fillId="2" borderId="0" xfId="0" applyFont="1" applyFill="1"/>
    <xf numFmtId="0" fontId="42" fillId="2" borderId="0" xfId="0" applyFont="1" applyFill="1" applyBorder="1"/>
    <xf numFmtId="0" fontId="42" fillId="2" borderId="0" xfId="0" applyFont="1" applyFill="1" applyBorder="1" applyAlignment="1">
      <alignment horizontal="right"/>
    </xf>
    <xf numFmtId="0" fontId="42" fillId="2" borderId="13" xfId="0" applyFont="1" applyFill="1" applyBorder="1" applyAlignment="1">
      <alignment horizontal="center"/>
    </xf>
    <xf numFmtId="0" fontId="42" fillId="2" borderId="1" xfId="0" applyFont="1" applyFill="1" applyBorder="1" applyAlignment="1">
      <alignment horizontal="right"/>
    </xf>
    <xf numFmtId="0" fontId="42" fillId="11" borderId="3" xfId="0" applyFont="1" applyFill="1" applyBorder="1" applyAlignment="1">
      <alignment horizontal="center" vertical="center" wrapText="1"/>
    </xf>
    <xf numFmtId="0" fontId="42" fillId="11" borderId="3" xfId="0" applyFont="1" applyFill="1" applyBorder="1" applyAlignment="1">
      <alignment horizontal="center" wrapText="1"/>
    </xf>
    <xf numFmtId="0" fontId="42" fillId="0" borderId="9" xfId="0" applyFont="1" applyBorder="1" applyAlignment="1">
      <alignment horizontal="left" vertical="center"/>
    </xf>
    <xf numFmtId="0" fontId="42" fillId="2" borderId="92" xfId="0" applyFont="1" applyFill="1" applyBorder="1" applyAlignment="1">
      <alignment horizontal="left"/>
    </xf>
    <xf numFmtId="0" fontId="42" fillId="2" borderId="92" xfId="0" applyFont="1" applyFill="1" applyBorder="1" applyAlignment="1">
      <alignment horizontal="center" vertical="center" wrapText="1"/>
    </xf>
    <xf numFmtId="0" fontId="42" fillId="0" borderId="112" xfId="0" applyFont="1" applyBorder="1" applyAlignment="1">
      <alignment horizontal="left" vertical="center"/>
    </xf>
    <xf numFmtId="0" fontId="42" fillId="2" borderId="11" xfId="0" applyFont="1" applyFill="1" applyBorder="1" applyAlignment="1">
      <alignment horizontal="left"/>
    </xf>
    <xf numFmtId="0" fontId="42" fillId="2" borderId="112" xfId="0" applyFont="1" applyFill="1" applyBorder="1" applyAlignment="1">
      <alignment horizontal="center" vertical="center" wrapText="1"/>
    </xf>
    <xf numFmtId="0" fontId="42" fillId="0" borderId="75" xfId="0" applyFont="1" applyBorder="1" applyAlignment="1">
      <alignment horizontal="center" vertical="center"/>
    </xf>
    <xf numFmtId="0" fontId="42" fillId="0" borderId="10" xfId="0" applyFont="1" applyBorder="1" applyAlignment="1">
      <alignment horizontal="left" vertical="center"/>
    </xf>
    <xf numFmtId="0" fontId="42" fillId="0" borderId="80" xfId="0" applyFont="1" applyBorder="1" applyAlignment="1">
      <alignment horizontal="left"/>
    </xf>
    <xf numFmtId="0" fontId="42" fillId="0" borderId="80" xfId="0" applyFont="1" applyBorder="1" applyAlignment="1">
      <alignment horizontal="center" vertical="center"/>
    </xf>
    <xf numFmtId="0" fontId="42" fillId="0" borderId="10" xfId="0" applyFont="1" applyBorder="1" applyAlignment="1">
      <alignment horizontal="center" vertical="center"/>
    </xf>
    <xf numFmtId="0" fontId="42" fillId="0" borderId="78" xfId="0" applyFont="1" applyBorder="1" applyAlignment="1">
      <alignment horizontal="left"/>
    </xf>
    <xf numFmtId="0" fontId="42" fillId="0" borderId="77" xfId="0" applyFont="1" applyBorder="1" applyAlignment="1">
      <alignment horizontal="center" vertical="center"/>
    </xf>
    <xf numFmtId="0" fontId="42" fillId="0" borderId="113" xfId="0" applyFont="1" applyBorder="1" applyAlignment="1">
      <alignment horizontal="center" vertical="center"/>
    </xf>
    <xf numFmtId="0" fontId="42" fillId="11" borderId="112" xfId="0" applyFont="1" applyFill="1" applyBorder="1" applyAlignment="1">
      <alignment horizontal="left" vertical="center"/>
    </xf>
    <xf numFmtId="0" fontId="42" fillId="11" borderId="78" xfId="0" applyFont="1" applyFill="1" applyBorder="1" applyAlignment="1">
      <alignment horizontal="left"/>
    </xf>
    <xf numFmtId="0" fontId="42" fillId="11" borderId="78" xfId="0" applyFont="1" applyFill="1" applyBorder="1" applyAlignment="1">
      <alignment horizontal="center" vertical="center"/>
    </xf>
    <xf numFmtId="0" fontId="42" fillId="11" borderId="77" xfId="0" applyFont="1" applyFill="1" applyBorder="1" applyAlignment="1">
      <alignment horizontal="center" vertical="center"/>
    </xf>
    <xf numFmtId="0" fontId="42" fillId="11" borderId="75" xfId="0" applyFont="1" applyFill="1" applyBorder="1" applyAlignment="1">
      <alignment horizontal="left"/>
    </xf>
    <xf numFmtId="0" fontId="42" fillId="11" borderId="11" xfId="0" applyFont="1" applyFill="1" applyBorder="1" applyAlignment="1">
      <alignment horizontal="center" vertical="center"/>
    </xf>
    <xf numFmtId="0" fontId="42" fillId="11" borderId="112" xfId="0" applyFont="1" applyFill="1" applyBorder="1" applyAlignment="1">
      <alignment horizontal="center" vertical="center"/>
    </xf>
    <xf numFmtId="0" fontId="42" fillId="11" borderId="75" xfId="0" applyFont="1" applyFill="1" applyBorder="1" applyAlignment="1">
      <alignment horizontal="center" vertical="center"/>
    </xf>
    <xf numFmtId="0" fontId="42" fillId="11" borderId="10" xfId="0" applyFont="1" applyFill="1" applyBorder="1" applyAlignment="1">
      <alignment horizontal="left" vertical="center"/>
    </xf>
    <xf numFmtId="0" fontId="42" fillId="11" borderId="1" xfId="0" applyFont="1" applyFill="1" applyBorder="1" applyAlignment="1">
      <alignment horizontal="left"/>
    </xf>
    <xf numFmtId="0" fontId="42" fillId="11" borderId="81" xfId="0" applyFont="1" applyFill="1" applyBorder="1" applyAlignment="1">
      <alignment horizontal="center" vertical="center"/>
    </xf>
    <xf numFmtId="0" fontId="42" fillId="11" borderId="10" xfId="0" applyFont="1" applyFill="1" applyBorder="1" applyAlignment="1">
      <alignment horizontal="center" vertical="center"/>
    </xf>
    <xf numFmtId="0" fontId="42" fillId="2" borderId="0" xfId="0" applyFont="1" applyFill="1" applyBorder="1" applyAlignment="1">
      <alignment horizontal="center"/>
    </xf>
    <xf numFmtId="0" fontId="43" fillId="2" borderId="0" xfId="0" applyFont="1" applyFill="1" applyBorder="1" applyAlignment="1"/>
    <xf numFmtId="0" fontId="42" fillId="2" borderId="0" xfId="0" applyFont="1" applyFill="1" applyBorder="1" applyAlignment="1">
      <alignment horizontal="left" wrapText="1"/>
    </xf>
    <xf numFmtId="0" fontId="42" fillId="2" borderId="0" xfId="0" applyFont="1" applyFill="1" applyBorder="1" applyAlignment="1">
      <alignment wrapText="1"/>
    </xf>
    <xf numFmtId="0" fontId="42" fillId="0" borderId="0" xfId="0" applyFont="1" applyAlignment="1">
      <alignment horizontal="left"/>
    </xf>
    <xf numFmtId="0" fontId="33" fillId="0" borderId="0" xfId="0" applyFont="1" applyAlignment="1">
      <alignment vertical="center"/>
    </xf>
    <xf numFmtId="0" fontId="31" fillId="0" borderId="0" xfId="0" applyFont="1" applyAlignment="1">
      <alignment horizontal="right" vertical="center"/>
    </xf>
    <xf numFmtId="0" fontId="3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3" fontId="35" fillId="3" borderId="9" xfId="0" applyNumberFormat="1" applyFont="1" applyFill="1" applyBorder="1" applyAlignment="1">
      <alignment horizontal="center" vertical="center" wrapText="1"/>
    </xf>
    <xf numFmtId="0" fontId="35" fillId="3" borderId="101" xfId="0" applyFont="1" applyFill="1" applyBorder="1" applyAlignment="1">
      <alignment horizontal="center" vertical="center" wrapText="1"/>
    </xf>
    <xf numFmtId="3" fontId="35" fillId="3" borderId="47" xfId="0" applyNumberFormat="1" applyFont="1" applyFill="1" applyBorder="1" applyAlignment="1">
      <alignment horizontal="center" vertical="center" wrapText="1"/>
    </xf>
    <xf numFmtId="0" fontId="35" fillId="3" borderId="28" xfId="0" applyFont="1" applyFill="1" applyBorder="1" applyAlignment="1">
      <alignment horizontal="center" vertical="center" wrapText="1"/>
    </xf>
    <xf numFmtId="0" fontId="35" fillId="3" borderId="114" xfId="0" applyFont="1" applyFill="1" applyBorder="1" applyAlignment="1">
      <alignment horizontal="center" vertical="center" wrapText="1"/>
    </xf>
    <xf numFmtId="0" fontId="35" fillId="3" borderId="74" xfId="0" applyFont="1" applyFill="1" applyBorder="1" applyAlignment="1">
      <alignment horizontal="center" vertical="center" wrapText="1"/>
    </xf>
    <xf numFmtId="3" fontId="35" fillId="3" borderId="77" xfId="0" applyNumberFormat="1" applyFont="1" applyFill="1" applyBorder="1" applyAlignment="1">
      <alignment horizontal="center" vertical="center" wrapText="1"/>
    </xf>
    <xf numFmtId="0" fontId="35" fillId="3" borderId="24" xfId="0" applyFont="1" applyFill="1" applyBorder="1" applyAlignment="1">
      <alignment horizontal="center" vertical="center" wrapText="1"/>
    </xf>
    <xf numFmtId="3" fontId="35" fillId="3" borderId="22" xfId="0" applyNumberFormat="1" applyFont="1" applyFill="1" applyBorder="1" applyAlignment="1">
      <alignment horizontal="center" vertical="center" wrapText="1"/>
    </xf>
    <xf numFmtId="0" fontId="35" fillId="3" borderId="21" xfId="0" applyFont="1" applyFill="1" applyBorder="1" applyAlignment="1">
      <alignment horizontal="center" vertical="center" wrapText="1"/>
    </xf>
    <xf numFmtId="0" fontId="35" fillId="3" borderId="37" xfId="0" applyFont="1" applyFill="1" applyBorder="1" applyAlignment="1">
      <alignment horizontal="center" vertical="center" wrapText="1"/>
    </xf>
    <xf numFmtId="3" fontId="7" fillId="8" borderId="10" xfId="0" applyNumberFormat="1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3" fontId="7" fillId="8" borderId="32" xfId="0" applyNumberFormat="1" applyFont="1" applyFill="1" applyBorder="1" applyAlignment="1">
      <alignment horizontal="center" vertical="center" wrapText="1"/>
    </xf>
    <xf numFmtId="49" fontId="36" fillId="9" borderId="75" xfId="0" applyNumberFormat="1" applyFont="1" applyFill="1" applyBorder="1" applyAlignment="1">
      <alignment horizontal="center" vertical="center" wrapText="1"/>
    </xf>
    <xf numFmtId="0" fontId="36" fillId="9" borderId="4" xfId="0" applyFont="1" applyFill="1" applyBorder="1" applyAlignment="1">
      <alignment vertical="center" wrapText="1"/>
    </xf>
    <xf numFmtId="0" fontId="36" fillId="9" borderId="5" xfId="0" applyFont="1" applyFill="1" applyBorder="1" applyAlignment="1">
      <alignment horizontal="center" vertical="center" wrapText="1"/>
    </xf>
    <xf numFmtId="3" fontId="34" fillId="0" borderId="2" xfId="0" applyNumberFormat="1" applyFont="1" applyBorder="1" applyAlignment="1">
      <alignment vertical="center"/>
    </xf>
    <xf numFmtId="3" fontId="34" fillId="0" borderId="38" xfId="0" applyNumberFormat="1" applyFont="1" applyBorder="1" applyAlignment="1">
      <alignment vertical="center"/>
    </xf>
    <xf numFmtId="49" fontId="37" fillId="9" borderId="75" xfId="0" applyNumberFormat="1" applyFont="1" applyFill="1" applyBorder="1" applyAlignment="1">
      <alignment horizontal="center" vertical="center" wrapText="1"/>
    </xf>
    <xf numFmtId="49" fontId="37" fillId="9" borderId="5" xfId="0" applyNumberFormat="1" applyFont="1" applyFill="1" applyBorder="1" applyAlignment="1">
      <alignment horizontal="center" vertical="center" wrapText="1"/>
    </xf>
    <xf numFmtId="3" fontId="34" fillId="2" borderId="2" xfId="0" applyNumberFormat="1" applyFont="1" applyFill="1" applyBorder="1" applyAlignment="1">
      <alignment horizontal="center" vertical="center" wrapText="1"/>
    </xf>
    <xf numFmtId="3" fontId="34" fillId="2" borderId="38" xfId="0" applyNumberFormat="1" applyFont="1" applyFill="1" applyBorder="1" applyAlignment="1">
      <alignment horizontal="center" vertical="center"/>
    </xf>
    <xf numFmtId="49" fontId="37" fillId="9" borderId="75" xfId="0" applyNumberFormat="1" applyFont="1" applyFill="1" applyBorder="1" applyAlignment="1">
      <alignment horizontal="center" vertical="center" wrapText="1"/>
    </xf>
    <xf numFmtId="0" fontId="36" fillId="9" borderId="23" xfId="0" applyFont="1" applyFill="1" applyBorder="1" applyAlignment="1">
      <alignment vertical="center" wrapText="1"/>
    </xf>
    <xf numFmtId="49" fontId="37" fillId="9" borderId="5" xfId="0" applyNumberFormat="1" applyFont="1" applyFill="1" applyBorder="1" applyAlignment="1">
      <alignment horizontal="center" vertical="center" wrapText="1"/>
    </xf>
    <xf numFmtId="3" fontId="34" fillId="0" borderId="20" xfId="0" applyNumberFormat="1" applyFont="1" applyFill="1" applyBorder="1" applyAlignment="1">
      <alignment horizontal="center" vertical="center"/>
    </xf>
    <xf numFmtId="3" fontId="34" fillId="0" borderId="39" xfId="0" applyNumberFormat="1" applyFont="1" applyFill="1" applyBorder="1" applyAlignment="1">
      <alignment horizontal="center" vertical="center"/>
    </xf>
    <xf numFmtId="0" fontId="36" fillId="9" borderId="24" xfId="0" applyFont="1" applyFill="1" applyBorder="1" applyAlignment="1">
      <alignment vertical="center" wrapText="1"/>
    </xf>
    <xf numFmtId="3" fontId="34" fillId="0" borderId="22" xfId="0" applyNumberFormat="1" applyFont="1" applyFill="1" applyBorder="1" applyAlignment="1">
      <alignment horizontal="center" vertical="center"/>
    </xf>
    <xf numFmtId="3" fontId="34" fillId="0" borderId="37" xfId="0" applyNumberFormat="1" applyFont="1" applyFill="1" applyBorder="1" applyAlignment="1">
      <alignment horizontal="center" vertical="center"/>
    </xf>
    <xf numFmtId="0" fontId="37" fillId="9" borderId="23" xfId="0" applyFont="1" applyFill="1" applyBorder="1" applyAlignment="1">
      <alignment vertical="center" wrapText="1"/>
    </xf>
    <xf numFmtId="0" fontId="37" fillId="9" borderId="24" xfId="0" applyFont="1" applyFill="1" applyBorder="1" applyAlignment="1">
      <alignment vertical="center" wrapText="1"/>
    </xf>
    <xf numFmtId="0" fontId="37" fillId="9" borderId="4" xfId="0" applyFont="1" applyFill="1" applyBorder="1" applyAlignment="1">
      <alignment vertical="center" wrapText="1"/>
    </xf>
    <xf numFmtId="3" fontId="34" fillId="0" borderId="2" xfId="0" applyNumberFormat="1" applyFont="1" applyBorder="1" applyAlignment="1">
      <alignment horizontal="center" vertical="center"/>
    </xf>
    <xf numFmtId="3" fontId="34" fillId="0" borderId="38" xfId="0" applyNumberFormat="1" applyFont="1" applyBorder="1" applyAlignment="1">
      <alignment horizontal="center" vertical="center"/>
    </xf>
    <xf numFmtId="3" fontId="34" fillId="0" borderId="20" xfId="0" applyNumberFormat="1" applyFont="1" applyBorder="1" applyAlignment="1">
      <alignment horizontal="center" vertical="center"/>
    </xf>
    <xf numFmtId="3" fontId="34" fillId="0" borderId="39" xfId="0" applyNumberFormat="1" applyFont="1" applyBorder="1" applyAlignment="1">
      <alignment horizontal="center" vertical="center"/>
    </xf>
    <xf numFmtId="3" fontId="34" fillId="0" borderId="22" xfId="0" applyNumberFormat="1" applyFont="1" applyBorder="1" applyAlignment="1">
      <alignment horizontal="center" vertical="center"/>
    </xf>
    <xf numFmtId="3" fontId="34" fillId="0" borderId="37" xfId="0" applyNumberFormat="1" applyFont="1" applyBorder="1" applyAlignment="1">
      <alignment horizontal="center" vertical="center"/>
    </xf>
    <xf numFmtId="49" fontId="37" fillId="9" borderId="80" xfId="0" applyNumberFormat="1" applyFont="1" applyFill="1" applyBorder="1" applyAlignment="1">
      <alignment horizontal="center" vertical="center" wrapText="1"/>
    </xf>
    <xf numFmtId="0" fontId="36" fillId="9" borderId="40" xfId="0" applyFont="1" applyFill="1" applyBorder="1" applyAlignment="1">
      <alignment vertical="center" wrapText="1"/>
    </xf>
    <xf numFmtId="3" fontId="34" fillId="0" borderId="34" xfId="0" applyNumberFormat="1" applyFont="1" applyBorder="1" applyAlignment="1">
      <alignment horizontal="center" vertical="center"/>
    </xf>
    <xf numFmtId="3" fontId="34" fillId="0" borderId="35" xfId="0" applyNumberFormat="1" applyFont="1" applyBorder="1" applyAlignment="1">
      <alignment horizontal="center" vertic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horizontal="right" vertical="center"/>
    </xf>
    <xf numFmtId="0" fontId="38" fillId="0" borderId="0" xfId="0" applyFont="1" applyBorder="1"/>
    <xf numFmtId="0" fontId="38" fillId="0" borderId="0" xfId="0" applyFont="1" applyBorder="1" applyAlignment="1">
      <alignment vertical="center"/>
    </xf>
    <xf numFmtId="0" fontId="38" fillId="0" borderId="0" xfId="0" applyFont="1" applyBorder="1" applyAlignment="1">
      <alignment horizontal="right" vertical="center"/>
    </xf>
    <xf numFmtId="0" fontId="38" fillId="0" borderId="13" xfId="0" applyFont="1" applyBorder="1" applyAlignment="1">
      <alignment vertical="center"/>
    </xf>
    <xf numFmtId="0" fontId="38" fillId="0" borderId="13" xfId="0" applyFont="1" applyBorder="1" applyAlignment="1">
      <alignment horizontal="right" vertical="center"/>
    </xf>
    <xf numFmtId="0" fontId="38" fillId="0" borderId="11" xfId="0" applyFont="1" applyBorder="1"/>
    <xf numFmtId="0" fontId="39" fillId="3" borderId="115" xfId="0" applyFont="1" applyFill="1" applyBorder="1" applyAlignment="1">
      <alignment horizontal="center" vertical="center"/>
    </xf>
    <xf numFmtId="0" fontId="39" fillId="3" borderId="47" xfId="0" applyFont="1" applyFill="1" applyBorder="1" applyAlignment="1">
      <alignment horizontal="center" vertical="center" wrapText="1"/>
    </xf>
    <xf numFmtId="0" fontId="39" fillId="3" borderId="21" xfId="0" applyFont="1" applyFill="1" applyBorder="1" applyAlignment="1">
      <alignment horizontal="center" vertical="center" wrapText="1"/>
    </xf>
    <xf numFmtId="0" fontId="39" fillId="3" borderId="26" xfId="0" applyFont="1" applyFill="1" applyBorder="1" applyAlignment="1">
      <alignment horizontal="center" vertical="center" wrapText="1"/>
    </xf>
    <xf numFmtId="0" fontId="39" fillId="3" borderId="78" xfId="0" applyFont="1" applyFill="1" applyBorder="1" applyAlignment="1">
      <alignment horizontal="center" vertical="center" wrapText="1"/>
    </xf>
    <xf numFmtId="0" fontId="39" fillId="3" borderId="79" xfId="0" applyFont="1" applyFill="1" applyBorder="1" applyAlignment="1">
      <alignment horizontal="center" vertical="center"/>
    </xf>
    <xf numFmtId="0" fontId="39" fillId="3" borderId="22" xfId="0" applyFont="1" applyFill="1" applyBorder="1" applyAlignment="1">
      <alignment horizontal="center" vertical="center" wrapText="1"/>
    </xf>
    <xf numFmtId="0" fontId="39" fillId="3" borderId="22" xfId="0" applyFont="1" applyFill="1" applyBorder="1" applyAlignment="1">
      <alignment horizontal="center" vertical="center" wrapText="1"/>
    </xf>
    <xf numFmtId="0" fontId="39" fillId="3" borderId="37" xfId="0" applyFont="1" applyFill="1" applyBorder="1" applyAlignment="1">
      <alignment horizontal="center" vertical="center" wrapText="1"/>
    </xf>
    <xf numFmtId="0" fontId="38" fillId="9" borderId="83" xfId="0" applyFont="1" applyFill="1" applyBorder="1" applyAlignment="1">
      <alignment horizontal="center" vertical="center" wrapText="1"/>
    </xf>
    <xf numFmtId="0" fontId="38" fillId="9" borderId="79" xfId="0" applyFont="1" applyFill="1" applyBorder="1" applyAlignment="1">
      <alignment horizontal="center" vertical="center" wrapText="1"/>
    </xf>
    <xf numFmtId="0" fontId="38" fillId="9" borderId="21" xfId="0" applyFont="1" applyFill="1" applyBorder="1" applyAlignment="1">
      <alignment horizontal="center" vertical="center" wrapText="1"/>
    </xf>
    <xf numFmtId="3" fontId="38" fillId="2" borderId="47" xfId="0" applyNumberFormat="1" applyFont="1" applyFill="1" applyBorder="1" applyAlignment="1">
      <alignment horizontal="center" vertical="center" wrapText="1"/>
    </xf>
    <xf numFmtId="3" fontId="38" fillId="2" borderId="48" xfId="0" applyNumberFormat="1" applyFont="1" applyFill="1" applyBorder="1" applyAlignment="1">
      <alignment horizontal="center" vertical="center"/>
    </xf>
    <xf numFmtId="0" fontId="38" fillId="9" borderId="36" xfId="0" applyFont="1" applyFill="1" applyBorder="1" applyAlignment="1">
      <alignment horizontal="center" vertical="center" wrapText="1"/>
    </xf>
    <xf numFmtId="3" fontId="38" fillId="2" borderId="22" xfId="0" applyNumberFormat="1" applyFont="1" applyFill="1" applyBorder="1" applyAlignment="1">
      <alignment horizontal="center" vertical="center" wrapText="1"/>
    </xf>
    <xf numFmtId="3" fontId="38" fillId="2" borderId="37" xfId="0" applyNumberFormat="1" applyFont="1" applyFill="1" applyBorder="1" applyAlignment="1">
      <alignment horizontal="center" vertical="center"/>
    </xf>
    <xf numFmtId="0" fontId="38" fillId="9" borderId="36" xfId="0" applyFont="1" applyFill="1" applyBorder="1" applyAlignment="1">
      <alignment horizontal="center" vertical="center" wrapText="1"/>
    </xf>
    <xf numFmtId="3" fontId="38" fillId="0" borderId="22" xfId="0" applyNumberFormat="1" applyFont="1" applyFill="1" applyBorder="1" applyAlignment="1">
      <alignment horizontal="center" vertical="center"/>
    </xf>
    <xf numFmtId="3" fontId="38" fillId="0" borderId="37" xfId="0" applyNumberFormat="1" applyFont="1" applyFill="1" applyBorder="1" applyAlignment="1">
      <alignment horizontal="center" vertical="center"/>
    </xf>
    <xf numFmtId="0" fontId="38" fillId="0" borderId="0" xfId="0" applyFont="1" applyAlignment="1">
      <alignment horizontal="right"/>
    </xf>
    <xf numFmtId="0" fontId="39" fillId="3" borderId="115" xfId="0" applyFont="1" applyFill="1" applyBorder="1" applyAlignment="1">
      <alignment horizontal="center" vertical="center" wrapText="1"/>
    </xf>
    <xf numFmtId="0" fontId="39" fillId="3" borderId="101" xfId="0" applyFont="1" applyFill="1" applyBorder="1" applyAlignment="1">
      <alignment horizontal="center" vertical="center" wrapText="1"/>
    </xf>
    <xf numFmtId="0" fontId="39" fillId="3" borderId="28" xfId="0" applyFont="1" applyFill="1" applyBorder="1" applyAlignment="1">
      <alignment horizontal="center" vertical="center" wrapText="1"/>
    </xf>
    <xf numFmtId="0" fontId="39" fillId="3" borderId="114" xfId="0" applyFont="1" applyFill="1" applyBorder="1" applyAlignment="1">
      <alignment horizontal="center" vertical="center" wrapText="1"/>
    </xf>
    <xf numFmtId="0" fontId="39" fillId="3" borderId="74" xfId="0" applyFont="1" applyFill="1" applyBorder="1" applyAlignment="1">
      <alignment horizontal="center" vertical="center" wrapText="1"/>
    </xf>
    <xf numFmtId="0" fontId="39" fillId="3" borderId="79" xfId="0" applyFont="1" applyFill="1" applyBorder="1" applyAlignment="1">
      <alignment horizontal="center" vertical="center" wrapText="1"/>
    </xf>
    <xf numFmtId="0" fontId="39" fillId="3" borderId="24" xfId="0" applyFont="1" applyFill="1" applyBorder="1" applyAlignment="1">
      <alignment horizontal="center" vertical="center" wrapText="1"/>
    </xf>
    <xf numFmtId="0" fontId="39" fillId="3" borderId="2" xfId="0" applyFont="1" applyFill="1" applyBorder="1" applyAlignment="1">
      <alignment horizontal="center" vertical="center" wrapText="1"/>
    </xf>
    <xf numFmtId="0" fontId="39" fillId="3" borderId="6" xfId="0" applyFont="1" applyFill="1" applyBorder="1" applyAlignment="1">
      <alignment horizontal="center" vertical="center" wrapText="1"/>
    </xf>
    <xf numFmtId="0" fontId="39" fillId="3" borderId="11" xfId="0" applyFont="1" applyFill="1" applyBorder="1" applyAlignment="1">
      <alignment horizontal="center" vertical="center" wrapText="1"/>
    </xf>
    <xf numFmtId="0" fontId="39" fillId="9" borderId="79" xfId="0" applyFont="1" applyFill="1" applyBorder="1" applyAlignment="1">
      <alignment vertical="center" wrapText="1"/>
    </xf>
    <xf numFmtId="0" fontId="38" fillId="0" borderId="29" xfId="0" applyFont="1" applyBorder="1" applyAlignment="1"/>
    <xf numFmtId="0" fontId="39" fillId="3" borderId="36" xfId="0" applyFont="1" applyFill="1" applyBorder="1" applyAlignment="1">
      <alignment vertical="center" wrapText="1"/>
    </xf>
    <xf numFmtId="0" fontId="38" fillId="3" borderId="22" xfId="0" applyFont="1" applyFill="1" applyBorder="1" applyAlignment="1">
      <alignment horizontal="center" vertical="center" wrapText="1"/>
    </xf>
    <xf numFmtId="3" fontId="45" fillId="3" borderId="2" xfId="0" applyNumberFormat="1" applyFont="1" applyFill="1" applyBorder="1" applyAlignment="1">
      <alignment horizontal="center" vertical="center"/>
    </xf>
    <xf numFmtId="3" fontId="38" fillId="3" borderId="4" xfId="0" applyNumberFormat="1" applyFont="1" applyFill="1" applyBorder="1" applyAlignment="1">
      <alignment horizontal="center" vertical="center"/>
    </xf>
    <xf numFmtId="3" fontId="38" fillId="3" borderId="2" xfId="0" applyNumberFormat="1" applyFont="1" applyFill="1" applyBorder="1" applyAlignment="1">
      <alignment horizontal="center" vertical="center"/>
    </xf>
    <xf numFmtId="3" fontId="38" fillId="3" borderId="38" xfId="0" applyNumberFormat="1" applyFont="1" applyFill="1" applyBorder="1" applyAlignment="1">
      <alignment horizontal="center" vertical="center"/>
    </xf>
    <xf numFmtId="0" fontId="38" fillId="9" borderId="36" xfId="0" applyFont="1" applyFill="1" applyBorder="1" applyAlignment="1">
      <alignment vertical="center" wrapText="1"/>
    </xf>
    <xf numFmtId="3" fontId="38" fillId="0" borderId="20" xfId="0" applyNumberFormat="1" applyFont="1" applyBorder="1" applyAlignment="1">
      <alignment horizontal="center" vertical="center"/>
    </xf>
    <xf numFmtId="3" fontId="38" fillId="0" borderId="39" xfId="0" applyNumberFormat="1" applyFont="1" applyBorder="1" applyAlignment="1">
      <alignment horizontal="center" vertical="center"/>
    </xf>
    <xf numFmtId="3" fontId="38" fillId="0" borderId="37" xfId="0" applyNumberFormat="1" applyFont="1" applyBorder="1" applyAlignment="1">
      <alignment horizontal="center" vertical="center"/>
    </xf>
    <xf numFmtId="0" fontId="39" fillId="9" borderId="36" xfId="0" applyFont="1" applyFill="1" applyBorder="1" applyAlignment="1">
      <alignment vertical="center" wrapText="1"/>
    </xf>
    <xf numFmtId="3" fontId="38" fillId="3" borderId="20" xfId="0" applyNumberFormat="1" applyFont="1" applyFill="1" applyBorder="1" applyAlignment="1">
      <alignment horizontal="center" vertical="center"/>
    </xf>
    <xf numFmtId="3" fontId="38" fillId="3" borderId="39" xfId="0" applyNumberFormat="1" applyFont="1" applyFill="1" applyBorder="1" applyAlignment="1">
      <alignment horizontal="center" vertical="center"/>
    </xf>
    <xf numFmtId="3" fontId="38" fillId="0" borderId="2" xfId="0" applyNumberFormat="1" applyFont="1" applyBorder="1"/>
    <xf numFmtId="3" fontId="38" fillId="0" borderId="38" xfId="0" applyNumberFormat="1" applyFont="1" applyBorder="1"/>
    <xf numFmtId="0" fontId="38" fillId="3" borderId="5" xfId="0" applyFont="1" applyFill="1" applyBorder="1" applyAlignment="1">
      <alignment horizontal="center" vertical="center" wrapText="1"/>
    </xf>
    <xf numFmtId="3" fontId="38" fillId="3" borderId="2" xfId="0" applyNumberFormat="1" applyFont="1" applyFill="1" applyBorder="1"/>
    <xf numFmtId="3" fontId="38" fillId="3" borderId="38" xfId="0" applyNumberFormat="1" applyFont="1" applyFill="1" applyBorder="1"/>
    <xf numFmtId="0" fontId="39" fillId="3" borderId="116" xfId="0" applyFont="1" applyFill="1" applyBorder="1" applyAlignment="1">
      <alignment vertical="center" wrapText="1"/>
    </xf>
    <xf numFmtId="0" fontId="38" fillId="3" borderId="19" xfId="0" applyFont="1" applyFill="1" applyBorder="1" applyAlignment="1">
      <alignment horizontal="center" vertical="center" wrapText="1"/>
    </xf>
    <xf numFmtId="3" fontId="38" fillId="3" borderId="20" xfId="0" applyNumberFormat="1" applyFont="1" applyFill="1" applyBorder="1" applyAlignment="1">
      <alignment horizontal="center"/>
    </xf>
    <xf numFmtId="3" fontId="38" fillId="3" borderId="39" xfId="0" applyNumberFormat="1" applyFont="1" applyFill="1" applyBorder="1" applyAlignment="1">
      <alignment horizontal="center"/>
    </xf>
    <xf numFmtId="0" fontId="38" fillId="3" borderId="18" xfId="0" applyFont="1" applyFill="1" applyBorder="1" applyAlignment="1">
      <alignment vertical="center" wrapText="1"/>
    </xf>
    <xf numFmtId="0" fontId="38" fillId="3" borderId="32" xfId="0" applyFont="1" applyFill="1" applyBorder="1" applyAlignment="1">
      <alignment horizontal="center" vertical="center" wrapText="1"/>
    </xf>
    <xf numFmtId="3" fontId="38" fillId="3" borderId="33" xfId="0" applyNumberFormat="1" applyFont="1" applyFill="1" applyBorder="1" applyAlignment="1">
      <alignment horizontal="center"/>
    </xf>
    <xf numFmtId="3" fontId="38" fillId="3" borderId="54" xfId="0" applyNumberFormat="1" applyFont="1" applyFill="1" applyBorder="1" applyAlignment="1">
      <alignment horizontal="center"/>
    </xf>
    <xf numFmtId="0" fontId="35" fillId="0" borderId="0" xfId="0" applyFont="1"/>
    <xf numFmtId="0" fontId="35" fillId="0" borderId="0" xfId="0" applyFont="1" applyAlignment="1">
      <alignment horizontal="right"/>
    </xf>
    <xf numFmtId="0" fontId="34" fillId="0" borderId="0" xfId="0" applyFont="1"/>
    <xf numFmtId="0" fontId="35" fillId="0" borderId="0" xfId="0" applyFont="1" applyAlignment="1">
      <alignment horizontal="center" wrapText="1"/>
    </xf>
    <xf numFmtId="0" fontId="35" fillId="0" borderId="0" xfId="0" applyFont="1" applyAlignment="1"/>
    <xf numFmtId="0" fontId="35" fillId="0" borderId="0" xfId="0" applyFont="1" applyAlignment="1">
      <alignment horizontal="center"/>
    </xf>
    <xf numFmtId="0" fontId="34" fillId="0" borderId="0" xfId="0" applyFont="1" applyAlignment="1">
      <alignment horizontal="right"/>
    </xf>
    <xf numFmtId="2" fontId="35" fillId="3" borderId="16" xfId="0" applyNumberFormat="1" applyFont="1" applyFill="1" applyBorder="1" applyAlignment="1">
      <alignment horizontal="center" vertical="center" wrapText="1"/>
    </xf>
    <xf numFmtId="2" fontId="35" fillId="3" borderId="17" xfId="0" applyNumberFormat="1" applyFont="1" applyFill="1" applyBorder="1" applyAlignment="1">
      <alignment horizontal="center" vertical="center" wrapText="1"/>
    </xf>
    <xf numFmtId="2" fontId="35" fillId="3" borderId="8" xfId="0" applyNumberFormat="1" applyFont="1" applyFill="1" applyBorder="1" applyAlignment="1">
      <alignment horizontal="center" vertical="center" wrapText="1"/>
    </xf>
    <xf numFmtId="2" fontId="34" fillId="0" borderId="0" xfId="0" applyNumberFormat="1" applyFont="1" applyAlignment="1">
      <alignment horizontal="center" vertical="center" wrapText="1"/>
    </xf>
    <xf numFmtId="2" fontId="35" fillId="3" borderId="12" xfId="0" applyNumberFormat="1" applyFont="1" applyFill="1" applyBorder="1" applyAlignment="1">
      <alignment horizontal="center" vertical="center" wrapText="1"/>
    </xf>
    <xf numFmtId="2" fontId="35" fillId="3" borderId="0" xfId="0" applyNumberFormat="1" applyFont="1" applyFill="1" applyBorder="1" applyAlignment="1">
      <alignment horizontal="center" vertical="center" wrapText="1"/>
    </xf>
    <xf numFmtId="2" fontId="35" fillId="3" borderId="11" xfId="0" applyNumberFormat="1" applyFont="1" applyFill="1" applyBorder="1" applyAlignment="1">
      <alignment horizontal="center" vertical="center" wrapText="1"/>
    </xf>
    <xf numFmtId="0" fontId="35" fillId="3" borderId="27" xfId="0" applyFont="1" applyFill="1" applyBorder="1" applyAlignment="1">
      <alignment horizontal="center" vertical="center" wrapText="1"/>
    </xf>
    <xf numFmtId="0" fontId="35" fillId="3" borderId="29" xfId="0" applyFont="1" applyFill="1" applyBorder="1" applyAlignment="1">
      <alignment horizontal="center" vertical="center" wrapText="1"/>
    </xf>
    <xf numFmtId="0" fontId="35" fillId="8" borderId="83" xfId="0" applyFont="1" applyFill="1" applyBorder="1" applyAlignment="1">
      <alignment horizontal="center" vertical="center" wrapText="1"/>
    </xf>
    <xf numFmtId="0" fontId="34" fillId="8" borderId="34" xfId="0" applyFont="1" applyFill="1" applyBorder="1" applyAlignment="1">
      <alignment horizontal="center" wrapText="1"/>
    </xf>
    <xf numFmtId="0" fontId="34" fillId="8" borderId="35" xfId="0" applyFont="1" applyFill="1" applyBorder="1" applyAlignment="1">
      <alignment horizontal="center" wrapText="1"/>
    </xf>
    <xf numFmtId="0" fontId="34" fillId="0" borderId="79" xfId="0" applyFont="1" applyBorder="1" applyAlignment="1">
      <alignment horizontal="left" vertical="center"/>
    </xf>
    <xf numFmtId="3" fontId="34" fillId="0" borderId="22" xfId="0" applyNumberFormat="1" applyFont="1" applyBorder="1" applyAlignment="1">
      <alignment horizontal="center" vertical="center"/>
    </xf>
    <xf numFmtId="3" fontId="34" fillId="0" borderId="22" xfId="0" applyNumberFormat="1" applyFont="1" applyFill="1" applyBorder="1" applyAlignment="1">
      <alignment horizontal="center" vertical="center"/>
    </xf>
    <xf numFmtId="3" fontId="35" fillId="0" borderId="37" xfId="0" applyNumberFormat="1" applyFont="1" applyBorder="1" applyAlignment="1">
      <alignment horizontal="center" vertical="center"/>
    </xf>
    <xf numFmtId="0" fontId="34" fillId="0" borderId="36" xfId="0" applyFont="1" applyBorder="1" applyAlignment="1">
      <alignment horizontal="left" vertical="center" wrapText="1"/>
    </xf>
    <xf numFmtId="3" fontId="35" fillId="0" borderId="38" xfId="0" applyNumberFormat="1" applyFont="1" applyBorder="1" applyAlignment="1">
      <alignment horizontal="center" vertical="center"/>
    </xf>
    <xf numFmtId="0" fontId="34" fillId="0" borderId="83" xfId="0" applyFont="1" applyBorder="1" applyAlignment="1">
      <alignment horizontal="left" vertical="center" wrapText="1"/>
    </xf>
    <xf numFmtId="0" fontId="34" fillId="0" borderId="35" xfId="0" applyFont="1" applyBorder="1" applyAlignment="1">
      <alignment horizontal="center" vertical="center"/>
    </xf>
    <xf numFmtId="49" fontId="34" fillId="0" borderId="0" xfId="0" applyNumberFormat="1" applyFont="1" applyBorder="1" applyAlignment="1">
      <alignment horizontal="center" vertical="center"/>
    </xf>
    <xf numFmtId="49" fontId="34" fillId="0" borderId="0" xfId="0" applyNumberFormat="1" applyFont="1" applyBorder="1" applyAlignment="1">
      <alignment horizontal="center" vertical="center" textRotation="90" wrapText="1"/>
    </xf>
    <xf numFmtId="0" fontId="34" fillId="0" borderId="0" xfId="0" applyFont="1" applyBorder="1" applyAlignment="1">
      <alignment vertical="center" wrapText="1"/>
    </xf>
    <xf numFmtId="0" fontId="34" fillId="0" borderId="0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right"/>
    </xf>
    <xf numFmtId="0" fontId="35" fillId="3" borderId="108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vertical="center" wrapText="1"/>
    </xf>
    <xf numFmtId="0" fontId="34" fillId="0" borderId="0" xfId="0" applyFont="1" applyBorder="1"/>
    <xf numFmtId="0" fontId="34" fillId="3" borderId="83" xfId="0" applyFont="1" applyFill="1" applyBorder="1" applyAlignment="1">
      <alignment horizontal="center" vertical="center"/>
    </xf>
    <xf numFmtId="0" fontId="34" fillId="3" borderId="34" xfId="0" applyFont="1" applyFill="1" applyBorder="1" applyAlignment="1">
      <alignment horizontal="center" vertical="center" wrapText="1"/>
    </xf>
    <xf numFmtId="0" fontId="34" fillId="3" borderId="35" xfId="0" applyFont="1" applyFill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/>
    </xf>
    <xf numFmtId="3" fontId="34" fillId="0" borderId="37" xfId="0" applyNumberFormat="1" applyFont="1" applyFill="1" applyBorder="1" applyAlignment="1">
      <alignment horizontal="center" vertical="center"/>
    </xf>
    <xf numFmtId="0" fontId="34" fillId="0" borderId="117" xfId="0" applyFont="1" applyBorder="1" applyAlignment="1">
      <alignment horizontal="left" vertical="center" wrapText="1"/>
    </xf>
    <xf numFmtId="3" fontId="34" fillId="0" borderId="20" xfId="0" applyNumberFormat="1" applyFont="1" applyBorder="1" applyAlignment="1">
      <alignment horizontal="center" vertical="center"/>
    </xf>
    <xf numFmtId="3" fontId="34" fillId="0" borderId="40" xfId="0" applyNumberFormat="1" applyFont="1" applyBorder="1" applyAlignment="1">
      <alignment horizontal="center" vertical="center"/>
    </xf>
    <xf numFmtId="3" fontId="34" fillId="0" borderId="82" xfId="0" applyNumberFormat="1" applyFont="1" applyBorder="1" applyAlignment="1">
      <alignment horizontal="center" vertical="center"/>
    </xf>
    <xf numFmtId="0" fontId="34" fillId="0" borderId="0" xfId="0" applyFont="1" applyAlignment="1">
      <alignment horizontal="left"/>
    </xf>
    <xf numFmtId="0" fontId="34" fillId="0" borderId="0" xfId="0" applyFont="1" applyAlignment="1"/>
    <xf numFmtId="0" fontId="46" fillId="0" borderId="0" xfId="0" applyFont="1" applyFill="1"/>
    <xf numFmtId="0" fontId="47" fillId="0" borderId="0" xfId="0" applyFont="1" applyFill="1" applyAlignment="1">
      <alignment horizontal="right"/>
    </xf>
    <xf numFmtId="0" fontId="47" fillId="0" borderId="0" xfId="0" applyFont="1" applyFill="1" applyAlignment="1">
      <alignment horizontal="center"/>
    </xf>
    <xf numFmtId="0" fontId="47" fillId="0" borderId="0" xfId="0" applyFont="1" applyFill="1"/>
    <xf numFmtId="0" fontId="46" fillId="0" borderId="0" xfId="0" applyFont="1" applyFill="1" applyAlignment="1">
      <alignment horizontal="right"/>
    </xf>
    <xf numFmtId="0" fontId="47" fillId="3" borderId="27" xfId="3" applyFont="1" applyFill="1" applyBorder="1" applyAlignment="1">
      <alignment horizontal="center" vertical="center" wrapText="1"/>
    </xf>
    <xf numFmtId="0" fontId="47" fillId="3" borderId="30" xfId="3" applyFont="1" applyFill="1" applyBorder="1" applyAlignment="1">
      <alignment horizontal="center" vertical="center" wrapText="1"/>
    </xf>
    <xf numFmtId="0" fontId="47" fillId="3" borderId="102" xfId="3" applyFont="1" applyFill="1" applyBorder="1" applyAlignment="1">
      <alignment horizontal="center" vertical="center" wrapText="1"/>
    </xf>
    <xf numFmtId="0" fontId="47" fillId="3" borderId="118" xfId="3" applyFont="1" applyFill="1" applyBorder="1" applyAlignment="1">
      <alignment horizontal="center" vertical="center" wrapText="1"/>
    </xf>
    <xf numFmtId="0" fontId="47" fillId="3" borderId="101" xfId="0" applyFont="1" applyFill="1" applyBorder="1" applyAlignment="1">
      <alignment horizontal="center" vertical="center" wrapText="1"/>
    </xf>
    <xf numFmtId="0" fontId="47" fillId="3" borderId="47" xfId="0" applyFont="1" applyFill="1" applyBorder="1" applyAlignment="1">
      <alignment horizontal="center" vertical="center" wrapText="1"/>
    </xf>
    <xf numFmtId="0" fontId="47" fillId="3" borderId="48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center" vertical="center"/>
    </xf>
    <xf numFmtId="0" fontId="46" fillId="0" borderId="0" xfId="0" applyFont="1" applyFill="1" applyBorder="1" applyAlignment="1">
      <alignment vertical="center" wrapText="1"/>
    </xf>
    <xf numFmtId="0" fontId="46" fillId="0" borderId="0" xfId="0" applyFont="1" applyFill="1" applyBorder="1" applyAlignment="1">
      <alignment horizontal="center" vertical="center" wrapText="1"/>
    </xf>
    <xf numFmtId="0" fontId="46" fillId="0" borderId="0" xfId="0" applyFont="1" applyFill="1" applyBorder="1"/>
    <xf numFmtId="0" fontId="47" fillId="3" borderId="83" xfId="3" applyFont="1" applyFill="1" applyBorder="1" applyAlignment="1">
      <alignment horizontal="center" vertical="center" wrapText="1"/>
    </xf>
    <xf numFmtId="0" fontId="47" fillId="3" borderId="35" xfId="3" applyFont="1" applyFill="1" applyBorder="1" applyAlignment="1">
      <alignment horizontal="center" vertical="center" wrapText="1"/>
    </xf>
    <xf numFmtId="0" fontId="47" fillId="3" borderId="40" xfId="3" applyFont="1" applyFill="1" applyBorder="1" applyAlignment="1">
      <alignment horizontal="center" vertical="center" wrapText="1"/>
    </xf>
    <xf numFmtId="0" fontId="47" fillId="3" borderId="119" xfId="3" applyFont="1" applyFill="1" applyBorder="1" applyAlignment="1">
      <alignment horizontal="center" vertical="center" wrapText="1"/>
    </xf>
    <xf numFmtId="0" fontId="47" fillId="3" borderId="99" xfId="0" applyFont="1" applyFill="1" applyBorder="1" applyAlignment="1">
      <alignment horizontal="center" vertical="center" wrapText="1"/>
    </xf>
    <xf numFmtId="0" fontId="47" fillId="3" borderId="33" xfId="0" applyFont="1" applyFill="1" applyBorder="1" applyAlignment="1">
      <alignment horizontal="center" vertical="center" wrapText="1"/>
    </xf>
    <xf numFmtId="0" fontId="47" fillId="3" borderId="54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vertical="center"/>
    </xf>
    <xf numFmtId="49" fontId="46" fillId="12" borderId="79" xfId="3" applyNumberFormat="1" applyFont="1" applyFill="1" applyBorder="1" applyAlignment="1">
      <alignment horizontal="center" vertical="center"/>
    </xf>
    <xf numFmtId="0" fontId="46" fillId="12" borderId="37" xfId="3" applyFont="1" applyFill="1" applyBorder="1" applyAlignment="1">
      <alignment horizontal="left" vertical="center" wrapText="1"/>
    </xf>
    <xf numFmtId="3" fontId="46" fillId="0" borderId="24" xfId="3" applyNumberFormat="1" applyFont="1" applyFill="1" applyBorder="1" applyAlignment="1">
      <alignment horizontal="center" vertical="center"/>
    </xf>
    <xf numFmtId="3" fontId="46" fillId="0" borderId="118" xfId="3" applyNumberFormat="1" applyFont="1" applyFill="1" applyBorder="1" applyAlignment="1">
      <alignment horizontal="center" vertical="center"/>
    </xf>
    <xf numFmtId="3" fontId="46" fillId="0" borderId="22" xfId="3" applyNumberFormat="1" applyFont="1" applyFill="1" applyBorder="1" applyAlignment="1">
      <alignment horizontal="center" vertical="center"/>
    </xf>
    <xf numFmtId="3" fontId="46" fillId="0" borderId="37" xfId="3" applyNumberFormat="1" applyFont="1" applyFill="1" applyBorder="1" applyAlignment="1">
      <alignment horizontal="center" vertical="center"/>
    </xf>
    <xf numFmtId="49" fontId="46" fillId="12" borderId="36" xfId="3" applyNumberFormat="1" applyFont="1" applyFill="1" applyBorder="1" applyAlignment="1">
      <alignment horizontal="center" vertical="center"/>
    </xf>
    <xf numFmtId="0" fontId="46" fillId="12" borderId="38" xfId="3" applyFont="1" applyFill="1" applyBorder="1" applyAlignment="1">
      <alignment horizontal="left" vertical="center" wrapText="1"/>
    </xf>
    <xf numFmtId="3" fontId="46" fillId="0" borderId="4" xfId="3" applyNumberFormat="1" applyFont="1" applyFill="1" applyBorder="1" applyAlignment="1">
      <alignment horizontal="center" vertical="center"/>
    </xf>
    <xf numFmtId="3" fontId="46" fillId="0" borderId="120" xfId="3" applyNumberFormat="1" applyFont="1" applyFill="1" applyBorder="1" applyAlignment="1">
      <alignment horizontal="center" vertical="center"/>
    </xf>
    <xf numFmtId="3" fontId="46" fillId="0" borderId="2" xfId="3" applyNumberFormat="1" applyFont="1" applyFill="1" applyBorder="1" applyAlignment="1">
      <alignment horizontal="center" vertical="center"/>
    </xf>
    <xf numFmtId="3" fontId="46" fillId="0" borderId="38" xfId="3" applyNumberFormat="1" applyFont="1" applyFill="1" applyBorder="1" applyAlignment="1">
      <alignment horizontal="center" vertical="center"/>
    </xf>
    <xf numFmtId="49" fontId="46" fillId="12" borderId="38" xfId="3" applyNumberFormat="1" applyFont="1" applyFill="1" applyBorder="1" applyAlignment="1">
      <alignment horizontal="center" vertical="center" wrapText="1"/>
    </xf>
    <xf numFmtId="0" fontId="46" fillId="12" borderId="38" xfId="3" applyFont="1" applyFill="1" applyBorder="1" applyAlignment="1">
      <alignment vertical="center"/>
    </xf>
    <xf numFmtId="0" fontId="46" fillId="12" borderId="38" xfId="3" applyFont="1" applyFill="1" applyBorder="1" applyAlignment="1">
      <alignment vertical="center" wrapText="1"/>
    </xf>
    <xf numFmtId="0" fontId="46" fillId="12" borderId="38" xfId="3" applyFont="1" applyFill="1" applyBorder="1" applyAlignment="1">
      <alignment horizontal="left" vertical="center"/>
    </xf>
    <xf numFmtId="49" fontId="46" fillId="12" borderId="117" xfId="3" applyNumberFormat="1" applyFont="1" applyFill="1" applyBorder="1" applyAlignment="1">
      <alignment horizontal="center" vertical="center"/>
    </xf>
    <xf numFmtId="0" fontId="46" fillId="12" borderId="39" xfId="3" applyFont="1" applyFill="1" applyBorder="1" applyAlignment="1">
      <alignment horizontal="left" vertical="center" wrapText="1"/>
    </xf>
    <xf numFmtId="3" fontId="46" fillId="0" borderId="23" xfId="3" applyNumberFormat="1" applyFont="1" applyFill="1" applyBorder="1" applyAlignment="1">
      <alignment horizontal="center" vertical="center"/>
    </xf>
    <xf numFmtId="3" fontId="46" fillId="0" borderId="121" xfId="3" applyNumberFormat="1" applyFont="1" applyFill="1" applyBorder="1" applyAlignment="1">
      <alignment horizontal="center" vertical="center"/>
    </xf>
    <xf numFmtId="3" fontId="46" fillId="0" borderId="39" xfId="3" applyNumberFormat="1" applyFont="1" applyFill="1" applyBorder="1" applyAlignment="1">
      <alignment horizontal="center" vertical="center"/>
    </xf>
    <xf numFmtId="49" fontId="46" fillId="2" borderId="83" xfId="3" applyNumberFormat="1" applyFont="1" applyFill="1" applyBorder="1" applyAlignment="1">
      <alignment horizontal="center" vertical="center"/>
    </xf>
    <xf numFmtId="0" fontId="46" fillId="2" borderId="35" xfId="3" applyFont="1" applyFill="1" applyBorder="1" applyAlignment="1">
      <alignment horizontal="left" vertical="center" wrapText="1"/>
    </xf>
    <xf numFmtId="3" fontId="46" fillId="2" borderId="83" xfId="3" applyNumberFormat="1" applyFont="1" applyFill="1" applyBorder="1" applyAlignment="1">
      <alignment horizontal="center" vertical="center"/>
    </xf>
    <xf numFmtId="3" fontId="46" fillId="2" borderId="122" xfId="3" applyNumberFormat="1" applyFont="1" applyFill="1" applyBorder="1" applyAlignment="1">
      <alignment horizontal="center" vertical="center"/>
    </xf>
    <xf numFmtId="3" fontId="46" fillId="2" borderId="99" xfId="3" applyNumberFormat="1" applyFont="1" applyFill="1" applyBorder="1" applyAlignment="1">
      <alignment horizontal="center" vertical="center"/>
    </xf>
    <xf numFmtId="3" fontId="46" fillId="2" borderId="33" xfId="3" applyNumberFormat="1" applyFont="1" applyFill="1" applyBorder="1" applyAlignment="1">
      <alignment horizontal="center" vertical="center"/>
    </xf>
    <xf numFmtId="3" fontId="46" fillId="2" borderId="35" xfId="3" applyNumberFormat="1" applyFont="1" applyFill="1" applyBorder="1" applyAlignment="1">
      <alignment horizontal="center" vertical="center"/>
    </xf>
    <xf numFmtId="0" fontId="46" fillId="2" borderId="0" xfId="0" applyFont="1" applyFill="1" applyBorder="1"/>
    <xf numFmtId="0" fontId="46" fillId="2" borderId="0" xfId="0" applyFont="1" applyFill="1"/>
    <xf numFmtId="0" fontId="46" fillId="0" borderId="0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vertical="center" wrapText="1"/>
    </xf>
    <xf numFmtId="0" fontId="46" fillId="0" borderId="0" xfId="0" applyFont="1" applyBorder="1" applyAlignment="1">
      <alignment horizontal="left" vertical="top" wrapText="1"/>
    </xf>
    <xf numFmtId="0" fontId="46" fillId="0" borderId="0" xfId="0" applyFont="1" applyBorder="1" applyAlignment="1">
      <alignment horizontal="left" vertical="center" wrapText="1"/>
    </xf>
    <xf numFmtId="0" fontId="46" fillId="0" borderId="0" xfId="0" applyFont="1" applyBorder="1" applyAlignment="1">
      <alignment horizontal="left" vertical="center" wrapText="1"/>
    </xf>
    <xf numFmtId="3" fontId="46" fillId="0" borderId="0" xfId="0" applyNumberFormat="1" applyFont="1" applyFill="1" applyBorder="1" applyAlignment="1">
      <alignment horizontal="left" vertical="center" wrapText="1"/>
    </xf>
    <xf numFmtId="0" fontId="46" fillId="0" borderId="0" xfId="0" applyFont="1" applyFill="1" applyAlignment="1"/>
    <xf numFmtId="3" fontId="46" fillId="0" borderId="0" xfId="0" applyNumberFormat="1" applyFont="1" applyFill="1" applyBorder="1"/>
    <xf numFmtId="0" fontId="35" fillId="0" borderId="0" xfId="4" applyFont="1" applyAlignment="1">
      <alignment horizontal="center" vertical="center" wrapText="1"/>
    </xf>
    <xf numFmtId="0" fontId="35" fillId="3" borderId="115" xfId="4" applyFont="1" applyFill="1" applyBorder="1" applyAlignment="1">
      <alignment horizontal="center" vertical="center" wrapText="1"/>
    </xf>
    <xf numFmtId="0" fontId="35" fillId="3" borderId="47" xfId="4" applyFont="1" applyFill="1" applyBorder="1" applyAlignment="1">
      <alignment horizontal="center" vertical="center" wrapText="1"/>
    </xf>
    <xf numFmtId="0" fontId="35" fillId="3" borderId="31" xfId="4" applyFont="1" applyFill="1" applyBorder="1" applyAlignment="1">
      <alignment horizontal="center" vertical="center" wrapText="1"/>
    </xf>
    <xf numFmtId="0" fontId="35" fillId="3" borderId="33" xfId="4" applyFont="1" applyFill="1" applyBorder="1" applyAlignment="1">
      <alignment horizontal="center" vertical="center" wrapText="1"/>
    </xf>
    <xf numFmtId="3" fontId="34" fillId="0" borderId="79" xfId="4" applyNumberFormat="1" applyFont="1" applyBorder="1" applyAlignment="1">
      <alignment horizontal="center" vertical="center"/>
    </xf>
    <xf numFmtId="3" fontId="34" fillId="0" borderId="22" xfId="4" applyNumberFormat="1" applyFont="1" applyBorder="1" applyAlignment="1">
      <alignment vertical="center" wrapText="1"/>
    </xf>
    <xf numFmtId="3" fontId="34" fillId="0" borderId="2" xfId="4" applyNumberFormat="1" applyFont="1" applyBorder="1" applyAlignment="1">
      <alignment horizontal="center" vertical="center"/>
    </xf>
    <xf numFmtId="3" fontId="34" fillId="0" borderId="36" xfId="4" applyNumberFormat="1" applyFont="1" applyBorder="1" applyAlignment="1">
      <alignment horizontal="center" vertical="center"/>
    </xf>
    <xf numFmtId="3" fontId="34" fillId="0" borderId="2" xfId="4" applyNumberFormat="1" applyFont="1" applyBorder="1" applyAlignment="1">
      <alignment vertical="center" wrapText="1"/>
    </xf>
    <xf numFmtId="3" fontId="34" fillId="0" borderId="2" xfId="4" applyNumberFormat="1" applyFont="1" applyBorder="1" applyAlignment="1">
      <alignment vertical="center"/>
    </xf>
    <xf numFmtId="3" fontId="34" fillId="0" borderId="83" xfId="4" applyNumberFormat="1" applyFont="1" applyBorder="1" applyAlignment="1">
      <alignment horizontal="center" vertical="center"/>
    </xf>
    <xf numFmtId="3" fontId="34" fillId="0" borderId="34" xfId="4" applyNumberFormat="1" applyFont="1" applyBorder="1" applyAlignment="1">
      <alignment horizontal="center" vertical="center"/>
    </xf>
    <xf numFmtId="3" fontId="35" fillId="3" borderId="7" xfId="4" applyNumberFormat="1" applyFont="1" applyFill="1" applyBorder="1" applyAlignment="1">
      <alignment horizontal="center" vertical="center"/>
    </xf>
    <xf numFmtId="3" fontId="35" fillId="3" borderId="123" xfId="4" applyNumberFormat="1" applyFont="1" applyFill="1" applyBorder="1" applyAlignment="1">
      <alignment horizontal="center" vertical="center"/>
    </xf>
    <xf numFmtId="3" fontId="34" fillId="3" borderId="33" xfId="4" applyNumberFormat="1" applyFont="1" applyFill="1" applyBorder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0" fontId="34" fillId="3" borderId="115" xfId="0" applyFont="1" applyFill="1" applyBorder="1" applyAlignment="1">
      <alignment horizontal="center" vertical="center" wrapText="1"/>
    </xf>
    <xf numFmtId="0" fontId="34" fillId="3" borderId="101" xfId="0" applyFont="1" applyFill="1" applyBorder="1" applyAlignment="1">
      <alignment horizontal="center" vertical="center" wrapText="1"/>
    </xf>
    <xf numFmtId="0" fontId="34" fillId="3" borderId="15" xfId="0" applyFont="1" applyFill="1" applyBorder="1" applyAlignment="1">
      <alignment horizontal="center" vertical="center" wrapText="1"/>
    </xf>
    <xf numFmtId="0" fontId="34" fillId="3" borderId="7" xfId="0" applyFont="1" applyFill="1" applyBorder="1" applyAlignment="1">
      <alignment horizontal="center" vertical="center" wrapText="1"/>
    </xf>
    <xf numFmtId="0" fontId="34" fillId="3" borderId="14" xfId="0" applyFont="1" applyFill="1" applyBorder="1" applyAlignment="1">
      <alignment horizontal="center" vertical="center" wrapText="1"/>
    </xf>
    <xf numFmtId="0" fontId="34" fillId="0" borderId="112" xfId="0" applyFont="1" applyBorder="1" applyAlignment="1">
      <alignment horizontal="center" vertical="center" wrapText="1"/>
    </xf>
    <xf numFmtId="0" fontId="34" fillId="3" borderId="8" xfId="0" applyFont="1" applyFill="1" applyBorder="1" applyAlignment="1">
      <alignment horizontal="center" vertical="center" wrapText="1"/>
    </xf>
    <xf numFmtId="0" fontId="34" fillId="3" borderId="31" xfId="0" applyFont="1" applyFill="1" applyBorder="1" applyAlignment="1">
      <alignment horizontal="center" vertical="center" wrapText="1"/>
    </xf>
    <xf numFmtId="0" fontId="34" fillId="3" borderId="99" xfId="0" applyFont="1" applyFill="1" applyBorder="1" applyAlignment="1">
      <alignment horizontal="center" vertical="center" wrapText="1"/>
    </xf>
    <xf numFmtId="0" fontId="34" fillId="3" borderId="123" xfId="0" applyFont="1" applyFill="1" applyBorder="1" applyAlignment="1">
      <alignment horizontal="center" vertical="center" wrapText="1"/>
    </xf>
    <xf numFmtId="0" fontId="34" fillId="3" borderId="124" xfId="0" applyFont="1" applyFill="1" applyBorder="1" applyAlignment="1">
      <alignment horizontal="center" vertical="center" wrapText="1"/>
    </xf>
    <xf numFmtId="0" fontId="34" fillId="3" borderId="125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34" fillId="0" borderId="27" xfId="0" applyFont="1" applyBorder="1" applyAlignment="1">
      <alignment horizontal="center" vertical="center" wrapText="1"/>
    </xf>
    <xf numFmtId="0" fontId="35" fillId="0" borderId="102" xfId="0" applyFont="1" applyBorder="1" applyAlignment="1">
      <alignment horizontal="center" vertical="center" wrapText="1"/>
    </xf>
    <xf numFmtId="3" fontId="34" fillId="0" borderId="24" xfId="0" applyNumberFormat="1" applyFont="1" applyBorder="1" applyAlignment="1">
      <alignment horizontal="center" vertical="center"/>
    </xf>
    <xf numFmtId="3" fontId="34" fillId="0" borderId="37" xfId="0" applyNumberFormat="1" applyFont="1" applyBorder="1" applyAlignment="1">
      <alignment horizontal="center" vertical="center"/>
    </xf>
    <xf numFmtId="3" fontId="34" fillId="0" borderId="115" xfId="0" applyNumberFormat="1" applyFont="1" applyBorder="1" applyAlignment="1">
      <alignment horizontal="center" vertical="center"/>
    </xf>
    <xf numFmtId="3" fontId="34" fillId="0" borderId="30" xfId="0" applyNumberFormat="1" applyFont="1" applyBorder="1" applyAlignment="1">
      <alignment horizontal="center" vertical="center"/>
    </xf>
    <xf numFmtId="0" fontId="34" fillId="0" borderId="24" xfId="0" applyFont="1" applyBorder="1" applyAlignment="1">
      <alignment horizontal="center" vertical="center" wrapText="1"/>
    </xf>
    <xf numFmtId="0" fontId="35" fillId="0" borderId="29" xfId="0" applyFont="1" applyBorder="1" applyAlignment="1">
      <alignment horizontal="center" vertical="center" wrapText="1"/>
    </xf>
    <xf numFmtId="0" fontId="34" fillId="0" borderId="36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3" fontId="34" fillId="0" borderId="4" xfId="0" applyNumberFormat="1" applyFont="1" applyBorder="1" applyAlignment="1">
      <alignment horizontal="center" vertical="center"/>
    </xf>
    <xf numFmtId="3" fontId="34" fillId="0" borderId="36" xfId="0" applyNumberFormat="1" applyFont="1" applyBorder="1" applyAlignment="1">
      <alignment horizontal="center" vertical="center"/>
    </xf>
    <xf numFmtId="3" fontId="34" fillId="0" borderId="11" xfId="0" applyNumberFormat="1" applyFont="1" applyBorder="1" applyAlignment="1">
      <alignment horizontal="center" vertical="center"/>
    </xf>
    <xf numFmtId="3" fontId="34" fillId="0" borderId="126" xfId="0" applyNumberFormat="1" applyFont="1" applyBorder="1" applyAlignment="1">
      <alignment horizontal="center" vertical="center"/>
    </xf>
    <xf numFmtId="3" fontId="34" fillId="0" borderId="79" xfId="0" applyNumberFormat="1" applyFont="1" applyBorder="1" applyAlignment="1">
      <alignment horizontal="center" vertical="center"/>
    </xf>
    <xf numFmtId="3" fontId="34" fillId="0" borderId="78" xfId="0" applyNumberFormat="1" applyFont="1" applyBorder="1" applyAlignment="1">
      <alignment horizontal="center" vertical="center"/>
    </xf>
    <xf numFmtId="0" fontId="34" fillId="0" borderId="117" xfId="0" applyFont="1" applyBorder="1" applyAlignment="1">
      <alignment horizontal="center" vertical="center" wrapText="1"/>
    </xf>
    <xf numFmtId="0" fontId="35" fillId="0" borderId="34" xfId="0" applyFont="1" applyBorder="1" applyAlignment="1">
      <alignment horizontal="center" vertical="center" wrapText="1"/>
    </xf>
    <xf numFmtId="3" fontId="34" fillId="0" borderId="23" xfId="0" applyNumberFormat="1" applyFont="1" applyBorder="1" applyAlignment="1">
      <alignment horizontal="center" vertical="center"/>
    </xf>
    <xf numFmtId="3" fontId="34" fillId="0" borderId="39" xfId="0" applyNumberFormat="1" applyFont="1" applyBorder="1" applyAlignment="1">
      <alignment horizontal="center" vertical="center"/>
    </xf>
    <xf numFmtId="0" fontId="35" fillId="3" borderId="108" xfId="0" applyFont="1" applyFill="1" applyBorder="1" applyAlignment="1">
      <alignment horizontal="right" vertical="center" wrapText="1"/>
    </xf>
    <xf numFmtId="0" fontId="35" fillId="3" borderId="102" xfId="0" applyFont="1" applyFill="1" applyBorder="1" applyAlignment="1">
      <alignment horizontal="right" vertical="center" wrapText="1"/>
    </xf>
    <xf numFmtId="3" fontId="34" fillId="3" borderId="102" xfId="0" applyNumberFormat="1" applyFont="1" applyFill="1" applyBorder="1" applyAlignment="1">
      <alignment horizontal="center" vertical="center"/>
    </xf>
    <xf numFmtId="3" fontId="34" fillId="3" borderId="30" xfId="0" applyNumberFormat="1" applyFont="1" applyFill="1" applyBorder="1" applyAlignment="1">
      <alignment horizontal="center" vertical="center"/>
    </xf>
    <xf numFmtId="0" fontId="34" fillId="0" borderId="83" xfId="0" applyFont="1" applyBorder="1" applyAlignment="1">
      <alignment horizontal="center" vertical="center" wrapText="1"/>
    </xf>
    <xf numFmtId="3" fontId="34" fillId="0" borderId="31" xfId="0" applyNumberFormat="1" applyFont="1" applyBorder="1" applyAlignment="1">
      <alignment horizontal="center" vertical="center"/>
    </xf>
    <xf numFmtId="3" fontId="34" fillId="0" borderId="1" xfId="0" applyNumberFormat="1" applyFont="1" applyBorder="1" applyAlignment="1">
      <alignment horizontal="center" vertical="center"/>
    </xf>
    <xf numFmtId="0" fontId="35" fillId="3" borderId="110" xfId="0" applyFont="1" applyFill="1" applyBorder="1" applyAlignment="1">
      <alignment horizontal="right" vertical="center" wrapText="1"/>
    </xf>
    <xf numFmtId="0" fontId="35" fillId="3" borderId="40" xfId="0" applyFont="1" applyFill="1" applyBorder="1" applyAlignment="1">
      <alignment horizontal="right" vertical="center" wrapText="1"/>
    </xf>
    <xf numFmtId="4" fontId="34" fillId="3" borderId="40" xfId="0" applyNumberFormat="1" applyFont="1" applyFill="1" applyBorder="1" applyAlignment="1">
      <alignment horizontal="center" vertical="center"/>
    </xf>
    <xf numFmtId="4" fontId="34" fillId="3" borderId="35" xfId="0" applyNumberFormat="1" applyFont="1" applyFill="1" applyBorder="1" applyAlignment="1">
      <alignment horizontal="center" vertical="center"/>
    </xf>
    <xf numFmtId="0" fontId="35" fillId="3" borderId="7" xfId="0" applyFont="1" applyFill="1" applyBorder="1" applyAlignment="1">
      <alignment horizontal="right" vertical="center" wrapText="1"/>
    </xf>
    <xf numFmtId="0" fontId="35" fillId="3" borderId="123" xfId="0" applyFont="1" applyFill="1" applyBorder="1" applyAlignment="1">
      <alignment horizontal="right" vertical="center" wrapText="1"/>
    </xf>
    <xf numFmtId="3" fontId="34" fillId="3" borderId="99" xfId="0" applyNumberFormat="1" applyFont="1" applyFill="1" applyBorder="1" applyAlignment="1">
      <alignment horizontal="center" vertical="center"/>
    </xf>
    <xf numFmtId="3" fontId="34" fillId="3" borderId="54" xfId="0" applyNumberFormat="1" applyFont="1" applyFill="1" applyBorder="1" applyAlignment="1">
      <alignment horizontal="center" vertical="center"/>
    </xf>
    <xf numFmtId="3" fontId="34" fillId="3" borderId="31" xfId="0" applyNumberFormat="1" applyFont="1" applyFill="1" applyBorder="1" applyAlignment="1">
      <alignment horizontal="center" vertical="center"/>
    </xf>
    <xf numFmtId="3" fontId="34" fillId="3" borderId="1" xfId="0" applyNumberFormat="1" applyFont="1" applyFill="1" applyBorder="1" applyAlignment="1">
      <alignment horizontal="center" vertical="center"/>
    </xf>
    <xf numFmtId="0" fontId="49" fillId="0" borderId="0" xfId="0" applyFont="1" applyAlignment="1">
      <alignment vertical="top"/>
    </xf>
    <xf numFmtId="0" fontId="35" fillId="0" borderId="0" xfId="0" applyFont="1" applyBorder="1" applyAlignment="1">
      <alignment horizontal="center" vertical="center" wrapText="1"/>
    </xf>
    <xf numFmtId="0" fontId="49" fillId="0" borderId="0" xfId="0" applyFont="1"/>
    <xf numFmtId="0" fontId="35" fillId="0" borderId="0" xfId="0" applyFont="1" applyAlignment="1">
      <alignment horizontal="center" wrapText="1"/>
    </xf>
    <xf numFmtId="0" fontId="34" fillId="3" borderId="47" xfId="0" applyFont="1" applyFill="1" applyBorder="1" applyAlignment="1">
      <alignment horizontal="center" vertical="center" wrapText="1"/>
    </xf>
    <xf numFmtId="0" fontId="35" fillId="0" borderId="0" xfId="0" applyFont="1" applyAlignment="1">
      <alignment wrapText="1"/>
    </xf>
    <xf numFmtId="0" fontId="34" fillId="3" borderId="3" xfId="0" applyFont="1" applyFill="1" applyBorder="1" applyAlignment="1">
      <alignment horizontal="center" vertical="center" wrapText="1"/>
    </xf>
    <xf numFmtId="0" fontId="34" fillId="3" borderId="14" xfId="0" applyFont="1" applyFill="1" applyBorder="1" applyAlignment="1">
      <alignment horizontal="center" vertical="center" wrapText="1"/>
    </xf>
    <xf numFmtId="0" fontId="34" fillId="3" borderId="33" xfId="0" applyFont="1" applyFill="1" applyBorder="1" applyAlignment="1">
      <alignment horizontal="center" vertical="center" wrapText="1"/>
    </xf>
    <xf numFmtId="0" fontId="34" fillId="0" borderId="79" xfId="0" applyFont="1" applyBorder="1" applyAlignment="1">
      <alignment horizontal="center" vertical="center" wrapText="1"/>
    </xf>
    <xf numFmtId="3" fontId="34" fillId="0" borderId="8" xfId="0" applyNumberFormat="1" applyFont="1" applyBorder="1" applyAlignment="1">
      <alignment horizontal="center" vertical="center"/>
    </xf>
    <xf numFmtId="0" fontId="35" fillId="0" borderId="22" xfId="0" applyFont="1" applyBorder="1" applyAlignment="1">
      <alignment horizontal="center" vertical="center" wrapText="1"/>
    </xf>
    <xf numFmtId="3" fontId="34" fillId="0" borderId="83" xfId="0" applyNumberFormat="1" applyFont="1" applyBorder="1" applyAlignment="1">
      <alignment horizontal="center" vertical="center"/>
    </xf>
    <xf numFmtId="3" fontId="34" fillId="0" borderId="81" xfId="0" applyNumberFormat="1" applyFont="1" applyBorder="1" applyAlignment="1">
      <alignment horizontal="center" vertical="center"/>
    </xf>
    <xf numFmtId="0" fontId="34" fillId="3" borderId="18" xfId="0" applyFont="1" applyFill="1" applyBorder="1" applyAlignment="1">
      <alignment horizontal="right" vertical="center" wrapText="1"/>
    </xf>
    <xf numFmtId="0" fontId="35" fillId="3" borderId="99" xfId="0" applyFont="1" applyFill="1" applyBorder="1" applyAlignment="1">
      <alignment horizontal="right" vertical="center" wrapText="1"/>
    </xf>
    <xf numFmtId="3" fontId="34" fillId="3" borderId="33" xfId="0" applyNumberFormat="1" applyFont="1" applyFill="1" applyBorder="1" applyAlignment="1">
      <alignment horizontal="center" vertical="center"/>
    </xf>
    <xf numFmtId="0" fontId="35" fillId="0" borderId="0" xfId="0" applyFont="1" applyBorder="1" applyAlignment="1">
      <alignment horizontal="center"/>
    </xf>
    <xf numFmtId="0" fontId="35" fillId="0" borderId="0" xfId="0" applyFont="1" applyBorder="1" applyAlignment="1">
      <alignment horizontal="center"/>
    </xf>
    <xf numFmtId="0" fontId="35" fillId="3" borderId="27" xfId="3" applyFont="1" applyFill="1" applyBorder="1" applyAlignment="1">
      <alignment horizontal="center" vertical="center" wrapText="1"/>
    </xf>
    <xf numFmtId="0" fontId="35" fillId="3" borderId="29" xfId="3" applyFont="1" applyFill="1" applyBorder="1" applyAlignment="1">
      <alignment horizontal="center" vertical="center" wrapText="1"/>
    </xf>
    <xf numFmtId="0" fontId="35" fillId="3" borderId="30" xfId="3" applyFont="1" applyFill="1" applyBorder="1" applyAlignment="1">
      <alignment horizontal="center" vertical="center" wrapText="1"/>
    </xf>
    <xf numFmtId="0" fontId="35" fillId="13" borderId="9" xfId="3" applyFont="1" applyFill="1" applyBorder="1" applyAlignment="1">
      <alignment horizontal="center" vertical="center" wrapText="1"/>
    </xf>
    <xf numFmtId="0" fontId="35" fillId="3" borderId="83" xfId="3" applyFont="1" applyFill="1" applyBorder="1" applyAlignment="1">
      <alignment horizontal="center" vertical="center" wrapText="1"/>
    </xf>
    <xf numFmtId="0" fontId="35" fillId="3" borderId="34" xfId="3" applyFont="1" applyFill="1" applyBorder="1" applyAlignment="1">
      <alignment horizontal="center" vertical="center" wrapText="1"/>
    </xf>
    <xf numFmtId="0" fontId="35" fillId="3" borderId="35" xfId="3" applyFont="1" applyFill="1" applyBorder="1" applyAlignment="1">
      <alignment horizontal="center" vertical="center" wrapText="1"/>
    </xf>
    <xf numFmtId="0" fontId="35" fillId="13" borderId="112" xfId="3" applyFont="1" applyFill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/>
    </xf>
    <xf numFmtId="0" fontId="35" fillId="3" borderId="31" xfId="3" applyFont="1" applyFill="1" applyBorder="1" applyAlignment="1">
      <alignment horizontal="center" vertical="center" wrapText="1"/>
    </xf>
    <xf numFmtId="0" fontId="35" fillId="3" borderId="33" xfId="3" applyFont="1" applyFill="1" applyBorder="1" applyAlignment="1">
      <alignment horizontal="center" vertical="center" wrapText="1"/>
    </xf>
    <xf numFmtId="3" fontId="35" fillId="3" borderId="54" xfId="3" applyNumberFormat="1" applyFont="1" applyFill="1" applyBorder="1" applyAlignment="1">
      <alignment horizontal="center" vertical="center"/>
    </xf>
    <xf numFmtId="0" fontId="35" fillId="14" borderId="112" xfId="3" applyFont="1" applyFill="1" applyBorder="1" applyAlignment="1">
      <alignment horizontal="center" vertical="center" wrapText="1"/>
    </xf>
    <xf numFmtId="0" fontId="35" fillId="3" borderId="127" xfId="3" applyFont="1" applyFill="1" applyBorder="1" applyAlignment="1">
      <alignment horizontal="center" vertical="center" wrapText="1"/>
    </xf>
    <xf numFmtId="0" fontId="35" fillId="3" borderId="125" xfId="3" applyFont="1" applyFill="1" applyBorder="1" applyAlignment="1">
      <alignment horizontal="center" vertical="center" wrapText="1"/>
    </xf>
    <xf numFmtId="3" fontId="35" fillId="3" borderId="124" xfId="3" applyNumberFormat="1" applyFont="1" applyFill="1" applyBorder="1" applyAlignment="1">
      <alignment horizontal="center" vertical="center"/>
    </xf>
    <xf numFmtId="49" fontId="34" fillId="0" borderId="79" xfId="3" applyNumberFormat="1" applyFont="1" applyBorder="1" applyAlignment="1">
      <alignment horizontal="center" vertical="center"/>
    </xf>
    <xf numFmtId="0" fontId="35" fillId="0" borderId="22" xfId="3" applyFont="1" applyBorder="1" applyAlignment="1">
      <alignment horizontal="left" vertical="center" wrapText="1"/>
    </xf>
    <xf numFmtId="3" fontId="34" fillId="0" borderId="21" xfId="3" applyNumberFormat="1" applyFont="1" applyBorder="1" applyAlignment="1">
      <alignment horizontal="center" vertical="center"/>
    </xf>
    <xf numFmtId="0" fontId="34" fillId="13" borderId="112" xfId="3" applyFont="1" applyFill="1" applyBorder="1" applyAlignment="1">
      <alignment vertical="center"/>
    </xf>
    <xf numFmtId="49" fontId="34" fillId="0" borderId="24" xfId="3" applyNumberFormat="1" applyFont="1" applyBorder="1" applyAlignment="1">
      <alignment horizontal="center" vertical="center"/>
    </xf>
    <xf numFmtId="3" fontId="34" fillId="0" borderId="37" xfId="3" applyNumberFormat="1" applyFont="1" applyBorder="1" applyAlignment="1">
      <alignment horizontal="center" vertical="center"/>
    </xf>
    <xf numFmtId="0" fontId="34" fillId="0" borderId="0" xfId="0" applyFont="1" applyAlignment="1">
      <alignment vertical="center"/>
    </xf>
    <xf numFmtId="49" fontId="34" fillId="0" borderId="36" xfId="3" applyNumberFormat="1" applyFont="1" applyBorder="1" applyAlignment="1">
      <alignment horizontal="center" vertical="center"/>
    </xf>
    <xf numFmtId="0" fontId="49" fillId="0" borderId="2" xfId="3" applyFont="1" applyBorder="1" applyAlignment="1">
      <alignment horizontal="left" vertical="center"/>
    </xf>
    <xf numFmtId="3" fontId="34" fillId="0" borderId="5" xfId="3" applyNumberFormat="1" applyFont="1" applyBorder="1" applyAlignment="1">
      <alignment horizontal="center" vertical="center"/>
    </xf>
    <xf numFmtId="0" fontId="34" fillId="13" borderId="112" xfId="3" applyFont="1" applyFill="1" applyBorder="1"/>
    <xf numFmtId="49" fontId="34" fillId="0" borderId="4" xfId="3" applyNumberFormat="1" applyFont="1" applyBorder="1" applyAlignment="1">
      <alignment horizontal="center" vertical="center"/>
    </xf>
    <xf numFmtId="3" fontId="34" fillId="0" borderId="38" xfId="3" applyNumberFormat="1" applyFont="1" applyBorder="1" applyAlignment="1">
      <alignment horizontal="center" vertical="center"/>
    </xf>
    <xf numFmtId="0" fontId="34" fillId="0" borderId="2" xfId="3" applyFont="1" applyBorder="1" applyAlignment="1">
      <alignment horizontal="left" vertical="center"/>
    </xf>
    <xf numFmtId="49" fontId="34" fillId="0" borderId="36" xfId="3" applyNumberFormat="1" applyFont="1" applyBorder="1" applyAlignment="1">
      <alignment horizontal="center" vertical="center" wrapText="1"/>
    </xf>
    <xf numFmtId="0" fontId="35" fillId="0" borderId="2" xfId="3" applyFont="1" applyBorder="1" applyAlignment="1">
      <alignment horizontal="left" vertical="center" wrapText="1"/>
    </xf>
    <xf numFmtId="0" fontId="34" fillId="13" borderId="112" xfId="3" applyFont="1" applyFill="1" applyBorder="1" applyAlignment="1">
      <alignment vertical="center" wrapText="1"/>
    </xf>
    <xf numFmtId="49" fontId="34" fillId="0" borderId="4" xfId="3" applyNumberFormat="1" applyFont="1" applyBorder="1" applyAlignment="1">
      <alignment horizontal="center" vertical="center" wrapText="1"/>
    </xf>
    <xf numFmtId="0" fontId="34" fillId="0" borderId="0" xfId="0" applyFont="1" applyAlignment="1">
      <alignment vertical="center" wrapText="1"/>
    </xf>
    <xf numFmtId="49" fontId="34" fillId="0" borderId="83" xfId="3" applyNumberFormat="1" applyFont="1" applyBorder="1" applyAlignment="1">
      <alignment horizontal="center" vertical="center"/>
    </xf>
    <xf numFmtId="0" fontId="34" fillId="0" borderId="34" xfId="3" applyFont="1" applyBorder="1" applyAlignment="1">
      <alignment horizontal="left" vertical="center"/>
    </xf>
    <xf numFmtId="3" fontId="34" fillId="0" borderId="51" xfId="3" applyNumberFormat="1" applyFont="1" applyBorder="1" applyAlignment="1">
      <alignment horizontal="center" vertical="center"/>
    </xf>
    <xf numFmtId="49" fontId="34" fillId="0" borderId="40" xfId="3" applyNumberFormat="1" applyFont="1" applyBorder="1" applyAlignment="1">
      <alignment horizontal="center" vertical="center"/>
    </xf>
    <xf numFmtId="3" fontId="34" fillId="0" borderId="35" xfId="3" applyNumberFormat="1" applyFont="1" applyBorder="1" applyAlignment="1">
      <alignment horizontal="center" vertical="center"/>
    </xf>
    <xf numFmtId="0" fontId="35" fillId="3" borderId="126" xfId="3" applyFont="1" applyFill="1" applyBorder="1" applyAlignment="1">
      <alignment horizontal="center" vertical="center" wrapText="1"/>
    </xf>
    <xf numFmtId="0" fontId="35" fillId="14" borderId="11" xfId="3" applyFont="1" applyFill="1" applyBorder="1" applyAlignment="1">
      <alignment horizontal="center" vertical="center" wrapText="1"/>
    </xf>
    <xf numFmtId="0" fontId="35" fillId="3" borderId="123" xfId="3" applyFont="1" applyFill="1" applyBorder="1" applyAlignment="1">
      <alignment horizontal="center" vertical="center" wrapText="1"/>
    </xf>
    <xf numFmtId="0" fontId="34" fillId="14" borderId="7" xfId="0" applyFont="1" applyFill="1" applyBorder="1"/>
    <xf numFmtId="0" fontId="34" fillId="14" borderId="13" xfId="0" applyFont="1" applyFill="1" applyBorder="1"/>
    <xf numFmtId="0" fontId="34" fillId="14" borderId="15" xfId="0" applyFont="1" applyFill="1" applyBorder="1"/>
    <xf numFmtId="0" fontId="35" fillId="14" borderId="0" xfId="3" applyFont="1" applyFill="1" applyBorder="1" applyAlignment="1">
      <alignment horizontal="center" vertical="center" wrapText="1"/>
    </xf>
    <xf numFmtId="0" fontId="34" fillId="14" borderId="14" xfId="0" applyFont="1" applyFill="1" applyBorder="1"/>
    <xf numFmtId="3" fontId="34" fillId="0" borderId="5" xfId="3" applyNumberFormat="1" applyFont="1" applyBorder="1" applyAlignment="1">
      <alignment horizontal="center" vertical="center" wrapText="1"/>
    </xf>
    <xf numFmtId="3" fontId="34" fillId="0" borderId="38" xfId="3" applyNumberFormat="1" applyFont="1" applyBorder="1" applyAlignment="1">
      <alignment horizontal="center" vertical="center" wrapText="1"/>
    </xf>
    <xf numFmtId="3" fontId="35" fillId="3" borderId="32" xfId="3" applyNumberFormat="1" applyFont="1" applyFill="1" applyBorder="1" applyAlignment="1">
      <alignment horizontal="center" vertical="center"/>
    </xf>
    <xf numFmtId="0" fontId="35" fillId="14" borderId="10" xfId="3" applyFont="1" applyFill="1" applyBorder="1" applyAlignment="1">
      <alignment horizontal="center" vertical="center" wrapText="1"/>
    </xf>
    <xf numFmtId="0" fontId="35" fillId="3" borderId="99" xfId="3" applyFont="1" applyFill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34" fillId="3" borderId="92" xfId="0" applyFont="1" applyFill="1" applyBorder="1" applyAlignment="1">
      <alignment horizontal="center" vertical="center" wrapText="1"/>
    </xf>
    <xf numFmtId="0" fontId="35" fillId="3" borderId="102" xfId="0" applyFont="1" applyFill="1" applyBorder="1" applyAlignment="1">
      <alignment horizontal="center" vertical="center"/>
    </xf>
    <xf numFmtId="0" fontId="35" fillId="3" borderId="29" xfId="0" applyFont="1" applyFill="1" applyBorder="1" applyAlignment="1">
      <alignment horizontal="center" vertical="center"/>
    </xf>
    <xf numFmtId="0" fontId="35" fillId="3" borderId="30" xfId="0" applyFont="1" applyFill="1" applyBorder="1" applyAlignment="1">
      <alignment horizontal="center" vertical="center"/>
    </xf>
    <xf numFmtId="0" fontId="34" fillId="3" borderId="27" xfId="0" applyFont="1" applyFill="1" applyBorder="1" applyAlignment="1">
      <alignment horizontal="center" vertical="center" wrapText="1"/>
    </xf>
    <xf numFmtId="0" fontId="34" fillId="3" borderId="29" xfId="0" applyFont="1" applyFill="1" applyBorder="1" applyAlignment="1">
      <alignment horizontal="center" vertical="center" wrapText="1"/>
    </xf>
    <xf numFmtId="0" fontId="34" fillId="3" borderId="30" xfId="0" applyFont="1" applyFill="1" applyBorder="1" applyAlignment="1">
      <alignment horizontal="center" vertical="center" wrapText="1"/>
    </xf>
    <xf numFmtId="0" fontId="34" fillId="3" borderId="75" xfId="0" applyFont="1" applyFill="1" applyBorder="1" applyAlignment="1">
      <alignment horizontal="center" vertical="center" wrapText="1"/>
    </xf>
    <xf numFmtId="0" fontId="34" fillId="3" borderId="23" xfId="0" applyFont="1" applyFill="1" applyBorder="1" applyAlignment="1">
      <alignment horizontal="center" vertical="center" wrapText="1"/>
    </xf>
    <xf numFmtId="0" fontId="34" fillId="3" borderId="20" xfId="0" applyFont="1" applyFill="1" applyBorder="1" applyAlignment="1">
      <alignment horizontal="center" vertical="center" wrapText="1"/>
    </xf>
    <xf numFmtId="0" fontId="34" fillId="3" borderId="39" xfId="0" applyFont="1" applyFill="1" applyBorder="1" applyAlignment="1">
      <alignment horizontal="center" vertical="center" wrapText="1"/>
    </xf>
    <xf numFmtId="0" fontId="34" fillId="3" borderId="80" xfId="0" applyFont="1" applyFill="1" applyBorder="1" applyAlignment="1">
      <alignment horizontal="center" vertical="center" wrapText="1"/>
    </xf>
    <xf numFmtId="0" fontId="34" fillId="3" borderId="54" xfId="0" applyFont="1" applyFill="1" applyBorder="1" applyAlignment="1">
      <alignment horizontal="center" vertical="center" wrapText="1"/>
    </xf>
    <xf numFmtId="0" fontId="35" fillId="3" borderId="92" xfId="0" applyFont="1" applyFill="1" applyBorder="1" applyAlignment="1">
      <alignment horizontal="center" vertical="center"/>
    </xf>
    <xf numFmtId="0" fontId="35" fillId="3" borderId="75" xfId="0" applyFont="1" applyFill="1" applyBorder="1" applyAlignment="1">
      <alignment horizontal="center" vertical="center"/>
    </xf>
    <xf numFmtId="3" fontId="34" fillId="2" borderId="4" xfId="0" applyNumberFormat="1" applyFont="1" applyFill="1" applyBorder="1" applyAlignment="1">
      <alignment horizontal="center" vertical="center"/>
    </xf>
    <xf numFmtId="3" fontId="34" fillId="2" borderId="2" xfId="0" applyNumberFormat="1" applyFont="1" applyFill="1" applyBorder="1" applyAlignment="1">
      <alignment horizontal="center" vertical="center"/>
    </xf>
    <xf numFmtId="3" fontId="34" fillId="2" borderId="37" xfId="0" applyNumberFormat="1" applyFont="1" applyFill="1" applyBorder="1" applyAlignment="1">
      <alignment horizontal="center" vertical="center"/>
    </xf>
    <xf numFmtId="3" fontId="34" fillId="2" borderId="36" xfId="0" applyNumberFormat="1" applyFont="1" applyFill="1" applyBorder="1" applyAlignment="1">
      <alignment horizontal="center" vertical="center"/>
    </xf>
    <xf numFmtId="3" fontId="34" fillId="12" borderId="36" xfId="0" applyNumberFormat="1" applyFont="1" applyFill="1" applyBorder="1" applyAlignment="1">
      <alignment horizontal="center" vertical="center"/>
    </xf>
    <xf numFmtId="3" fontId="34" fillId="12" borderId="2" xfId="0" applyNumberFormat="1" applyFont="1" applyFill="1" applyBorder="1" applyAlignment="1">
      <alignment horizontal="center" vertical="center"/>
    </xf>
    <xf numFmtId="0" fontId="35" fillId="3" borderId="80" xfId="0" applyFont="1" applyFill="1" applyBorder="1" applyAlignment="1">
      <alignment horizontal="center" vertical="center"/>
    </xf>
    <xf numFmtId="0" fontId="34" fillId="0" borderId="0" xfId="0" applyFont="1" applyBorder="1" applyAlignment="1">
      <alignment horizontal="left" vertical="center"/>
    </xf>
    <xf numFmtId="0" fontId="34" fillId="0" borderId="0" xfId="0" applyFont="1" applyBorder="1" applyAlignment="1"/>
    <xf numFmtId="0" fontId="49" fillId="0" borderId="0" xfId="0" applyFont="1" applyBorder="1" applyAlignment="1">
      <alignment wrapText="1"/>
    </xf>
    <xf numFmtId="0" fontId="34" fillId="0" borderId="11" xfId="0" applyFont="1" applyBorder="1"/>
    <xf numFmtId="0" fontId="34" fillId="3" borderId="81" xfId="0" applyFont="1" applyFill="1" applyBorder="1" applyAlignment="1">
      <alignment horizontal="center" vertical="center" wrapText="1"/>
    </xf>
    <xf numFmtId="0" fontId="35" fillId="3" borderId="26" xfId="0" applyFont="1" applyFill="1" applyBorder="1" applyAlignment="1">
      <alignment horizontal="center" vertical="center"/>
    </xf>
    <xf numFmtId="3" fontId="34" fillId="0" borderId="21" xfId="0" applyNumberFormat="1" applyFont="1" applyBorder="1" applyAlignment="1">
      <alignment horizontal="center" vertical="center"/>
    </xf>
    <xf numFmtId="3" fontId="34" fillId="0" borderId="0" xfId="0" applyNumberFormat="1" applyFont="1"/>
    <xf numFmtId="0" fontId="35" fillId="3" borderId="6" xfId="0" applyFont="1" applyFill="1" applyBorder="1" applyAlignment="1">
      <alignment horizontal="center" vertical="center"/>
    </xf>
    <xf numFmtId="0" fontId="35" fillId="3" borderId="82" xfId="0" applyFont="1" applyFill="1" applyBorder="1" applyAlignment="1">
      <alignment horizontal="center" vertical="center"/>
    </xf>
    <xf numFmtId="3" fontId="34" fillId="0" borderId="51" xfId="0" applyNumberFormat="1" applyFont="1" applyBorder="1" applyAlignment="1">
      <alignment horizontal="center" vertical="center"/>
    </xf>
    <xf numFmtId="0" fontId="34" fillId="0" borderId="0" xfId="0" applyFont="1" applyBorder="1" applyAlignment="1">
      <alignment vertical="center"/>
    </xf>
    <xf numFmtId="0" fontId="35" fillId="3" borderId="111" xfId="0" applyFont="1" applyFill="1" applyBorder="1" applyAlignment="1">
      <alignment horizontal="center" vertical="center"/>
    </xf>
    <xf numFmtId="0" fontId="35" fillId="3" borderId="109" xfId="0" applyFont="1" applyFill="1" applyBorder="1" applyAlignment="1">
      <alignment horizontal="center" vertical="center"/>
    </xf>
    <xf numFmtId="0" fontId="35" fillId="3" borderId="110" xfId="0" applyFont="1" applyFill="1" applyBorder="1" applyAlignment="1">
      <alignment horizontal="center" vertical="center"/>
    </xf>
    <xf numFmtId="0" fontId="35" fillId="0" borderId="0" xfId="0" applyFont="1" applyBorder="1" applyAlignment="1">
      <alignment horizontal="right" wrapText="1"/>
    </xf>
    <xf numFmtId="0" fontId="32" fillId="0" borderId="0" xfId="0" applyFont="1" applyBorder="1" applyAlignment="1">
      <alignment horizontal="center" wrapText="1"/>
    </xf>
    <xf numFmtId="0" fontId="34" fillId="0" borderId="13" xfId="0" applyFont="1" applyBorder="1" applyAlignment="1">
      <alignment horizontal="center" wrapText="1"/>
    </xf>
    <xf numFmtId="0" fontId="34" fillId="0" borderId="0" xfId="0" applyFont="1" applyBorder="1" applyAlignment="1">
      <alignment horizontal="center" wrapText="1"/>
    </xf>
    <xf numFmtId="0" fontId="34" fillId="3" borderId="16" xfId="0" applyFont="1" applyFill="1" applyBorder="1" applyAlignment="1">
      <alignment horizontal="center" wrapText="1"/>
    </xf>
    <xf numFmtId="0" fontId="34" fillId="3" borderId="8" xfId="0" applyFont="1" applyFill="1" applyBorder="1" applyAlignment="1">
      <alignment horizontal="center" wrapText="1"/>
    </xf>
    <xf numFmtId="0" fontId="35" fillId="3" borderId="7" xfId="0" applyFont="1" applyFill="1" applyBorder="1" applyAlignment="1">
      <alignment horizontal="center" vertical="center" wrapText="1"/>
    </xf>
    <xf numFmtId="0" fontId="35" fillId="3" borderId="14" xfId="0" applyFont="1" applyFill="1" applyBorder="1" applyAlignment="1">
      <alignment horizontal="center" vertical="center" wrapText="1"/>
    </xf>
    <xf numFmtId="0" fontId="34" fillId="3" borderId="18" xfId="0" applyFont="1" applyFill="1" applyBorder="1" applyAlignment="1">
      <alignment horizontal="center" wrapText="1"/>
    </xf>
    <xf numFmtId="0" fontId="34" fillId="3" borderId="1" xfId="0" applyFont="1" applyFill="1" applyBorder="1" applyAlignment="1">
      <alignment horizontal="center" wrapText="1"/>
    </xf>
    <xf numFmtId="0" fontId="35" fillId="3" borderId="99" xfId="0" applyFont="1" applyFill="1" applyBorder="1" applyAlignment="1">
      <alignment horizontal="center" vertical="center" wrapText="1"/>
    </xf>
    <xf numFmtId="0" fontId="35" fillId="3" borderId="54" xfId="0" applyFont="1" applyFill="1" applyBorder="1" applyAlignment="1">
      <alignment horizontal="center" vertical="center" wrapText="1"/>
    </xf>
    <xf numFmtId="0" fontId="34" fillId="0" borderId="126" xfId="0" applyFont="1" applyBorder="1" applyAlignment="1">
      <alignment horizontal="center" vertical="center" wrapText="1"/>
    </xf>
    <xf numFmtId="0" fontId="34" fillId="0" borderId="30" xfId="0" applyFont="1" applyBorder="1" applyAlignment="1">
      <alignment horizontal="center" vertical="center" wrapText="1"/>
    </xf>
    <xf numFmtId="0" fontId="34" fillId="0" borderId="24" xfId="0" applyFont="1" applyBorder="1"/>
    <xf numFmtId="0" fontId="34" fillId="0" borderId="37" xfId="0" applyFont="1" applyBorder="1"/>
    <xf numFmtId="0" fontId="34" fillId="0" borderId="31" xfId="0" applyFont="1" applyBorder="1" applyAlignment="1">
      <alignment horizontal="center" vertical="center" wrapText="1"/>
    </xf>
    <xf numFmtId="0" fontId="34" fillId="0" borderId="35" xfId="0" applyFont="1" applyBorder="1" applyAlignment="1">
      <alignment horizontal="center" vertical="center" wrapText="1"/>
    </xf>
    <xf numFmtId="0" fontId="34" fillId="0" borderId="40" xfId="0" applyFont="1" applyBorder="1"/>
    <xf numFmtId="0" fontId="34" fillId="0" borderId="35" xfId="0" applyFont="1" applyBorder="1"/>
    <xf numFmtId="0" fontId="34" fillId="0" borderId="126" xfId="0" applyFont="1" applyBorder="1" applyAlignment="1">
      <alignment horizontal="center" vertical="center"/>
    </xf>
    <xf numFmtId="0" fontId="34" fillId="0" borderId="37" xfId="0" applyFont="1" applyBorder="1" applyAlignment="1">
      <alignment horizontal="center" vertical="center" wrapText="1"/>
    </xf>
    <xf numFmtId="0" fontId="34" fillId="0" borderId="31" xfId="0" applyFont="1" applyBorder="1" applyAlignment="1">
      <alignment horizontal="center" vertical="center"/>
    </xf>
    <xf numFmtId="0" fontId="43" fillId="0" borderId="0" xfId="0" applyFont="1" applyAlignment="1">
      <alignment horizontal="right"/>
    </xf>
    <xf numFmtId="0" fontId="43" fillId="0" borderId="0" xfId="0" applyFont="1" applyBorder="1" applyAlignment="1">
      <alignment horizontal="center" vertical="center" wrapText="1"/>
    </xf>
    <xf numFmtId="0" fontId="42" fillId="0" borderId="0" xfId="0" applyFont="1" applyBorder="1" applyAlignment="1">
      <alignment horizontal="center" vertical="center"/>
    </xf>
    <xf numFmtId="0" fontId="42" fillId="0" borderId="0" xfId="0" applyFont="1" applyBorder="1" applyAlignment="1"/>
    <xf numFmtId="0" fontId="42" fillId="3" borderId="92" xfId="0" applyFont="1" applyFill="1" applyBorder="1" applyAlignment="1">
      <alignment horizontal="center" vertical="center" wrapText="1"/>
    </xf>
    <xf numFmtId="0" fontId="43" fillId="3" borderId="102" xfId="0" applyFont="1" applyFill="1" applyBorder="1" applyAlignment="1">
      <alignment horizontal="center" vertical="center"/>
    </xf>
    <xf numFmtId="0" fontId="43" fillId="3" borderId="29" xfId="0" applyFont="1" applyFill="1" applyBorder="1" applyAlignment="1">
      <alignment horizontal="center" vertical="center"/>
    </xf>
    <xf numFmtId="0" fontId="43" fillId="3" borderId="30" xfId="0" applyFont="1" applyFill="1" applyBorder="1" applyAlignment="1">
      <alignment horizontal="center" vertical="center"/>
    </xf>
    <xf numFmtId="0" fontId="42" fillId="3" borderId="27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42" fillId="3" borderId="30" xfId="0" applyFont="1" applyFill="1" applyBorder="1" applyAlignment="1">
      <alignment horizontal="center" vertical="center" wrapText="1"/>
    </xf>
    <xf numFmtId="0" fontId="51" fillId="0" borderId="0" xfId="0" applyFont="1" applyBorder="1" applyAlignment="1">
      <alignment wrapText="1"/>
    </xf>
    <xf numFmtId="0" fontId="42" fillId="3" borderId="75" xfId="0" applyFont="1" applyFill="1" applyBorder="1" applyAlignment="1">
      <alignment horizontal="center" vertical="center" wrapText="1"/>
    </xf>
    <xf numFmtId="0" fontId="42" fillId="3" borderId="23" xfId="0" applyFont="1" applyFill="1" applyBorder="1" applyAlignment="1">
      <alignment horizontal="center" vertical="center" wrapText="1"/>
    </xf>
    <xf numFmtId="0" fontId="42" fillId="3" borderId="20" xfId="0" applyFont="1" applyFill="1" applyBorder="1" applyAlignment="1">
      <alignment horizontal="center" vertical="center" wrapText="1"/>
    </xf>
    <xf numFmtId="0" fontId="42" fillId="3" borderId="39" xfId="0" applyFont="1" applyFill="1" applyBorder="1" applyAlignment="1">
      <alignment horizontal="center" vertical="center" wrapText="1"/>
    </xf>
    <xf numFmtId="0" fontId="42" fillId="3" borderId="80" xfId="0" applyFont="1" applyFill="1" applyBorder="1" applyAlignment="1">
      <alignment horizontal="center" vertical="center" wrapText="1"/>
    </xf>
    <xf numFmtId="0" fontId="42" fillId="3" borderId="99" xfId="0" applyFont="1" applyFill="1" applyBorder="1" applyAlignment="1">
      <alignment horizontal="center" vertical="center" wrapText="1"/>
    </xf>
    <xf numFmtId="0" fontId="42" fillId="3" borderId="33" xfId="0" applyFont="1" applyFill="1" applyBorder="1" applyAlignment="1">
      <alignment horizontal="center" vertical="center" wrapText="1"/>
    </xf>
    <xf numFmtId="0" fontId="42" fillId="3" borderId="54" xfId="0" applyFont="1" applyFill="1" applyBorder="1" applyAlignment="1">
      <alignment horizontal="center" vertical="center" wrapText="1"/>
    </xf>
    <xf numFmtId="0" fontId="43" fillId="3" borderId="77" xfId="0" applyFont="1" applyFill="1" applyBorder="1" applyAlignment="1">
      <alignment horizontal="center" vertical="center"/>
    </xf>
    <xf numFmtId="3" fontId="42" fillId="0" borderId="79" xfId="0" applyNumberFormat="1" applyFont="1" applyBorder="1" applyAlignment="1">
      <alignment horizontal="center" vertical="center"/>
    </xf>
    <xf numFmtId="3" fontId="42" fillId="0" borderId="21" xfId="0" applyNumberFormat="1" applyFont="1" applyBorder="1" applyAlignment="1">
      <alignment horizontal="center" vertical="center"/>
    </xf>
    <xf numFmtId="3" fontId="42" fillId="0" borderId="37" xfId="0" applyNumberFormat="1" applyFont="1" applyBorder="1" applyAlignment="1">
      <alignment horizontal="center" vertical="center"/>
    </xf>
    <xf numFmtId="0" fontId="43" fillId="3" borderId="75" xfId="0" applyFont="1" applyFill="1" applyBorder="1" applyAlignment="1">
      <alignment horizontal="center" vertical="center"/>
    </xf>
    <xf numFmtId="3" fontId="42" fillId="0" borderId="36" xfId="0" applyNumberFormat="1" applyFont="1" applyBorder="1" applyAlignment="1">
      <alignment horizontal="center" vertical="center"/>
    </xf>
    <xf numFmtId="3" fontId="42" fillId="0" borderId="2" xfId="0" applyNumberFormat="1" applyFont="1" applyBorder="1" applyAlignment="1">
      <alignment horizontal="center" vertical="center"/>
    </xf>
    <xf numFmtId="3" fontId="42" fillId="0" borderId="5" xfId="0" applyNumberFormat="1" applyFont="1" applyBorder="1" applyAlignment="1">
      <alignment horizontal="center" vertical="center"/>
    </xf>
    <xf numFmtId="3" fontId="42" fillId="0" borderId="38" xfId="0" applyNumberFormat="1" applyFont="1" applyBorder="1" applyAlignment="1">
      <alignment horizontal="center" vertical="center"/>
    </xf>
    <xf numFmtId="0" fontId="43" fillId="3" borderId="80" xfId="0" applyFont="1" applyFill="1" applyBorder="1" applyAlignment="1">
      <alignment horizontal="center" vertical="center"/>
    </xf>
    <xf numFmtId="3" fontId="42" fillId="0" borderId="83" xfId="0" applyNumberFormat="1" applyFont="1" applyBorder="1" applyAlignment="1">
      <alignment horizontal="center" vertical="center"/>
    </xf>
    <xf numFmtId="3" fontId="42" fillId="0" borderId="51" xfId="0" applyNumberFormat="1" applyFont="1" applyBorder="1" applyAlignment="1">
      <alignment horizontal="center" vertical="center"/>
    </xf>
    <xf numFmtId="3" fontId="42" fillId="0" borderId="35" xfId="0" applyNumberFormat="1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43" fillId="3" borderId="111" xfId="0" applyFont="1" applyFill="1" applyBorder="1" applyAlignment="1">
      <alignment horizontal="center" vertical="center"/>
    </xf>
    <xf numFmtId="0" fontId="43" fillId="3" borderId="109" xfId="0" applyFont="1" applyFill="1" applyBorder="1" applyAlignment="1">
      <alignment horizontal="center" vertical="center"/>
    </xf>
    <xf numFmtId="3" fontId="42" fillId="0" borderId="4" xfId="0" applyNumberFormat="1" applyFont="1" applyBorder="1" applyAlignment="1">
      <alignment horizontal="center" vertical="center"/>
    </xf>
    <xf numFmtId="0" fontId="43" fillId="3" borderId="110" xfId="0" applyFont="1" applyFill="1" applyBorder="1" applyAlignment="1">
      <alignment horizontal="center" vertical="center"/>
    </xf>
    <xf numFmtId="3" fontId="42" fillId="0" borderId="40" xfId="0" applyNumberFormat="1" applyFont="1" applyBorder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0" fontId="52" fillId="0" borderId="0" xfId="0" applyFont="1" applyAlignment="1">
      <alignment vertical="center" wrapText="1"/>
    </xf>
    <xf numFmtId="0" fontId="53" fillId="0" borderId="0" xfId="0" applyFont="1"/>
    <xf numFmtId="0" fontId="53" fillId="0" borderId="0" xfId="0" applyFont="1" applyAlignment="1"/>
    <xf numFmtId="0" fontId="53" fillId="0" borderId="0" xfId="0" applyFont="1" applyAlignment="1">
      <alignment horizontal="right"/>
    </xf>
    <xf numFmtId="0" fontId="43" fillId="3" borderId="108" xfId="0" applyFont="1" applyFill="1" applyBorder="1" applyAlignment="1">
      <alignment horizontal="center" vertical="center" wrapText="1"/>
    </xf>
    <xf numFmtId="0" fontId="43" fillId="3" borderId="114" xfId="0" applyFont="1" applyFill="1" applyBorder="1" applyAlignment="1">
      <alignment horizontal="center" vertical="center" wrapText="1"/>
    </xf>
    <xf numFmtId="0" fontId="43" fillId="3" borderId="74" xfId="0" applyFont="1" applyFill="1" applyBorder="1" applyAlignment="1">
      <alignment horizontal="center" vertical="center" wrapText="1"/>
    </xf>
    <xf numFmtId="0" fontId="53" fillId="0" borderId="0" xfId="0" applyFont="1" applyBorder="1" applyAlignment="1">
      <alignment vertical="center" wrapText="1"/>
    </xf>
    <xf numFmtId="0" fontId="42" fillId="3" borderId="40" xfId="0" applyFont="1" applyFill="1" applyBorder="1" applyAlignment="1">
      <alignment horizontal="center" vertical="center" wrapText="1"/>
    </xf>
    <xf numFmtId="0" fontId="42" fillId="3" borderId="34" xfId="0" applyFont="1" applyFill="1" applyBorder="1" applyAlignment="1">
      <alignment horizontal="center" vertical="center" wrapText="1"/>
    </xf>
    <xf numFmtId="0" fontId="42" fillId="3" borderId="35" xfId="0" applyFont="1" applyFill="1" applyBorder="1" applyAlignment="1">
      <alignment horizontal="center" vertical="center" wrapText="1"/>
    </xf>
    <xf numFmtId="0" fontId="54" fillId="0" borderId="0" xfId="0" applyFont="1" applyBorder="1" applyAlignment="1">
      <alignment horizontal="center" vertical="center" wrapText="1"/>
    </xf>
    <xf numFmtId="0" fontId="42" fillId="3" borderId="3" xfId="0" applyFont="1" applyFill="1" applyBorder="1" applyAlignment="1">
      <alignment horizontal="center" vertical="center" wrapText="1"/>
    </xf>
    <xf numFmtId="0" fontId="54" fillId="3" borderId="123" xfId="0" applyFont="1" applyFill="1" applyBorder="1" applyAlignment="1">
      <alignment horizontal="center" vertical="center" wrapText="1"/>
    </xf>
    <xf numFmtId="0" fontId="54" fillId="3" borderId="125" xfId="0" applyFont="1" applyFill="1" applyBorder="1" applyAlignment="1">
      <alignment horizontal="center" vertical="center" wrapText="1"/>
    </xf>
    <xf numFmtId="0" fontId="54" fillId="3" borderId="124" xfId="0" applyFont="1" applyFill="1" applyBorder="1" applyAlignment="1">
      <alignment horizontal="center" vertical="center" wrapText="1"/>
    </xf>
    <xf numFmtId="0" fontId="54" fillId="0" borderId="77" xfId="0" applyFont="1" applyBorder="1" applyAlignment="1">
      <alignment horizontal="center" vertical="center"/>
    </xf>
    <xf numFmtId="3" fontId="54" fillId="2" borderId="24" xfId="0" applyNumberFormat="1" applyFont="1" applyFill="1" applyBorder="1" applyAlignment="1">
      <alignment horizontal="center" vertical="center"/>
    </xf>
    <xf numFmtId="3" fontId="54" fillId="0" borderId="22" xfId="0" applyNumberFormat="1" applyFont="1" applyBorder="1" applyAlignment="1">
      <alignment horizontal="center" vertical="center"/>
    </xf>
    <xf numFmtId="3" fontId="53" fillId="0" borderId="22" xfId="0" applyNumberFormat="1" applyFont="1" applyBorder="1" applyAlignment="1">
      <alignment horizontal="center" vertical="center"/>
    </xf>
    <xf numFmtId="3" fontId="53" fillId="0" borderId="37" xfId="0" applyNumberFormat="1" applyFont="1" applyBorder="1" applyAlignment="1">
      <alignment horizontal="center" vertical="center"/>
    </xf>
    <xf numFmtId="3" fontId="54" fillId="0" borderId="24" xfId="0" applyNumberFormat="1" applyFont="1" applyBorder="1" applyAlignment="1">
      <alignment horizontal="center" vertical="center"/>
    </xf>
    <xf numFmtId="0" fontId="53" fillId="0" borderId="0" xfId="0" applyFont="1" applyBorder="1"/>
    <xf numFmtId="0" fontId="54" fillId="0" borderId="75" xfId="0" applyFont="1" applyBorder="1" applyAlignment="1">
      <alignment horizontal="center" vertical="center"/>
    </xf>
    <xf numFmtId="3" fontId="54" fillId="0" borderId="2" xfId="0" applyNumberFormat="1" applyFont="1" applyBorder="1" applyAlignment="1">
      <alignment horizontal="center" vertical="center"/>
    </xf>
    <xf numFmtId="3" fontId="53" fillId="0" borderId="2" xfId="0" applyNumberFormat="1" applyFont="1" applyBorder="1" applyAlignment="1">
      <alignment horizontal="center" vertical="center"/>
    </xf>
    <xf numFmtId="3" fontId="53" fillId="0" borderId="38" xfId="0" applyNumberFormat="1" applyFont="1" applyBorder="1" applyAlignment="1">
      <alignment horizontal="center" vertical="center"/>
    </xf>
    <xf numFmtId="0" fontId="54" fillId="0" borderId="80" xfId="0" applyFont="1" applyBorder="1" applyAlignment="1">
      <alignment horizontal="center" vertical="center"/>
    </xf>
    <xf numFmtId="3" fontId="54" fillId="0" borderId="34" xfId="0" applyNumberFormat="1" applyFont="1" applyBorder="1" applyAlignment="1">
      <alignment horizontal="center" vertical="center"/>
    </xf>
    <xf numFmtId="3" fontId="53" fillId="0" borderId="34" xfId="0" applyNumberFormat="1" applyFont="1" applyBorder="1" applyAlignment="1">
      <alignment horizontal="center" vertical="center"/>
    </xf>
    <xf numFmtId="3" fontId="53" fillId="0" borderId="35" xfId="0" applyNumberFormat="1" applyFont="1" applyBorder="1" applyAlignment="1">
      <alignment horizontal="center" vertical="center"/>
    </xf>
    <xf numFmtId="0" fontId="55" fillId="3" borderId="3" xfId="0" applyFont="1" applyFill="1" applyBorder="1" applyAlignment="1">
      <alignment horizontal="center" vertical="center"/>
    </xf>
    <xf numFmtId="3" fontId="54" fillId="3" borderId="123" xfId="0" applyNumberFormat="1" applyFont="1" applyFill="1" applyBorder="1" applyAlignment="1">
      <alignment horizontal="center" vertical="center"/>
    </xf>
    <xf numFmtId="3" fontId="54" fillId="3" borderId="125" xfId="0" applyNumberFormat="1" applyFont="1" applyFill="1" applyBorder="1" applyAlignment="1">
      <alignment horizontal="center" vertical="center"/>
    </xf>
    <xf numFmtId="3" fontId="54" fillId="3" borderId="124" xfId="0" applyNumberFormat="1" applyFont="1" applyFill="1" applyBorder="1" applyAlignment="1">
      <alignment horizontal="center" vertical="center"/>
    </xf>
    <xf numFmtId="0" fontId="55" fillId="3" borderId="10" xfId="0" applyFont="1" applyFill="1" applyBorder="1" applyAlignment="1">
      <alignment horizontal="center" vertical="center"/>
    </xf>
    <xf numFmtId="3" fontId="55" fillId="3" borderId="99" xfId="0" applyNumberFormat="1" applyFont="1" applyFill="1" applyBorder="1" applyAlignment="1">
      <alignment horizontal="center" vertical="center"/>
    </xf>
    <xf numFmtId="3" fontId="55" fillId="3" borderId="33" xfId="0" applyNumberFormat="1" applyFont="1" applyFill="1" applyBorder="1" applyAlignment="1">
      <alignment horizontal="center" vertical="center"/>
    </xf>
    <xf numFmtId="3" fontId="53" fillId="3" borderId="33" xfId="0" applyNumberFormat="1" applyFont="1" applyFill="1" applyBorder="1" applyAlignment="1">
      <alignment horizontal="center" vertical="center"/>
    </xf>
    <xf numFmtId="3" fontId="53" fillId="3" borderId="54" xfId="0" applyNumberFormat="1" applyFont="1" applyFill="1" applyBorder="1" applyAlignment="1">
      <alignment horizontal="center" vertical="center"/>
    </xf>
    <xf numFmtId="0" fontId="56" fillId="0" borderId="0" xfId="0" applyFont="1" applyAlignment="1">
      <alignment vertical="center" wrapText="1"/>
    </xf>
    <xf numFmtId="0" fontId="53" fillId="0" borderId="13" xfId="0" applyFont="1" applyBorder="1"/>
    <xf numFmtId="0" fontId="53" fillId="0" borderId="13" xfId="0" applyFont="1" applyBorder="1" applyAlignment="1"/>
    <xf numFmtId="0" fontId="42" fillId="0" borderId="0" xfId="0" applyFont="1" applyBorder="1" applyAlignment="1">
      <alignment horizontal="right"/>
    </xf>
    <xf numFmtId="0" fontId="43" fillId="3" borderId="28" xfId="0" applyFont="1" applyFill="1" applyBorder="1" applyAlignment="1">
      <alignment horizontal="center" vertical="center" wrapText="1"/>
    </xf>
    <xf numFmtId="0" fontId="42" fillId="3" borderId="83" xfId="0" applyFont="1" applyFill="1" applyBorder="1" applyAlignment="1">
      <alignment horizontal="center" vertical="center" wrapText="1"/>
    </xf>
    <xf numFmtId="0" fontId="42" fillId="3" borderId="127" xfId="0" applyFont="1" applyFill="1" applyBorder="1" applyAlignment="1">
      <alignment horizontal="center" vertical="center" wrapText="1"/>
    </xf>
    <xf numFmtId="0" fontId="54" fillId="0" borderId="79" xfId="0" applyFont="1" applyBorder="1" applyAlignment="1">
      <alignment horizontal="center" vertical="center"/>
    </xf>
    <xf numFmtId="4" fontId="54" fillId="0" borderId="22" xfId="0" applyNumberFormat="1" applyFont="1" applyBorder="1" applyAlignment="1">
      <alignment horizontal="center" vertical="center"/>
    </xf>
    <xf numFmtId="165" fontId="53" fillId="0" borderId="22" xfId="0" applyNumberFormat="1" applyFont="1" applyBorder="1" applyAlignment="1">
      <alignment horizontal="center" vertical="center"/>
    </xf>
    <xf numFmtId="4" fontId="53" fillId="0" borderId="22" xfId="0" applyNumberFormat="1" applyFont="1" applyBorder="1" applyAlignment="1">
      <alignment horizontal="center" vertical="center"/>
    </xf>
    <xf numFmtId="0" fontId="54" fillId="0" borderId="36" xfId="0" applyFont="1" applyBorder="1" applyAlignment="1">
      <alignment horizontal="center" vertical="center"/>
    </xf>
    <xf numFmtId="4" fontId="53" fillId="0" borderId="2" xfId="0" applyNumberFormat="1" applyFont="1" applyBorder="1" applyAlignment="1">
      <alignment horizontal="center" vertical="center"/>
    </xf>
    <xf numFmtId="0" fontId="54" fillId="0" borderId="83" xfId="0" applyFont="1" applyBorder="1" applyAlignment="1">
      <alignment horizontal="center" vertical="center"/>
    </xf>
    <xf numFmtId="0" fontId="55" fillId="3" borderId="127" xfId="0" applyFont="1" applyFill="1" applyBorder="1" applyAlignment="1">
      <alignment horizontal="center" vertical="center"/>
    </xf>
    <xf numFmtId="3" fontId="54" fillId="3" borderId="127" xfId="0" applyNumberFormat="1" applyFont="1" applyFill="1" applyBorder="1" applyAlignment="1">
      <alignment horizontal="center" vertical="center"/>
    </xf>
    <xf numFmtId="0" fontId="55" fillId="3" borderId="31" xfId="0" applyFont="1" applyFill="1" applyBorder="1" applyAlignment="1">
      <alignment horizontal="center" vertical="center"/>
    </xf>
    <xf numFmtId="3" fontId="55" fillId="3" borderId="31" xfId="0" applyNumberFormat="1" applyFont="1" applyFill="1" applyBorder="1" applyAlignment="1">
      <alignment horizontal="center" vertical="center"/>
    </xf>
    <xf numFmtId="0" fontId="55" fillId="0" borderId="0" xfId="0" applyFont="1" applyBorder="1" applyAlignment="1">
      <alignment horizontal="center" vertical="center"/>
    </xf>
    <xf numFmtId="3" fontId="55" fillId="0" borderId="0" xfId="0" applyNumberFormat="1" applyFont="1" applyBorder="1" applyAlignment="1">
      <alignment horizontal="center" vertical="center"/>
    </xf>
    <xf numFmtId="0" fontId="53" fillId="3" borderId="92" xfId="0" applyFont="1" applyFill="1" applyBorder="1" applyAlignment="1">
      <alignment horizontal="center" vertical="center" wrapText="1"/>
    </xf>
    <xf numFmtId="0" fontId="53" fillId="3" borderId="80" xfId="0" applyFont="1" applyFill="1" applyBorder="1" applyAlignment="1">
      <alignment horizontal="center" vertical="center" wrapText="1"/>
    </xf>
    <xf numFmtId="0" fontId="54" fillId="3" borderId="40" xfId="0" applyFont="1" applyFill="1" applyBorder="1" applyAlignment="1">
      <alignment horizontal="center" vertical="center" wrapText="1"/>
    </xf>
    <xf numFmtId="0" fontId="54" fillId="3" borderId="34" xfId="0" applyFont="1" applyFill="1" applyBorder="1" applyAlignment="1">
      <alignment horizontal="center" vertical="center" wrapText="1"/>
    </xf>
    <xf numFmtId="0" fontId="54" fillId="3" borderId="35" xfId="0" applyFont="1" applyFill="1" applyBorder="1" applyAlignment="1">
      <alignment horizontal="center" vertical="center" wrapText="1"/>
    </xf>
    <xf numFmtId="0" fontId="53" fillId="3" borderId="3" xfId="0" applyFont="1" applyFill="1" applyBorder="1" applyAlignment="1">
      <alignment horizontal="center" vertical="center" wrapText="1"/>
    </xf>
    <xf numFmtId="3" fontId="54" fillId="0" borderId="4" xfId="0" applyNumberFormat="1" applyFont="1" applyBorder="1" applyAlignment="1">
      <alignment horizontal="center" vertical="center"/>
    </xf>
    <xf numFmtId="3" fontId="54" fillId="0" borderId="40" xfId="0" applyNumberFormat="1" applyFont="1" applyBorder="1" applyAlignment="1">
      <alignment horizontal="center" vertical="center"/>
    </xf>
    <xf numFmtId="3" fontId="54" fillId="3" borderId="99" xfId="0" applyNumberFormat="1" applyFont="1" applyFill="1" applyBorder="1" applyAlignment="1">
      <alignment horizontal="center" vertical="center"/>
    </xf>
    <xf numFmtId="3" fontId="54" fillId="3" borderId="33" xfId="0" applyNumberFormat="1" applyFont="1" applyFill="1" applyBorder="1" applyAlignment="1">
      <alignment horizontal="center" vertical="center"/>
    </xf>
    <xf numFmtId="3" fontId="54" fillId="3" borderId="54" xfId="0" applyNumberFormat="1" applyFont="1" applyFill="1" applyBorder="1" applyAlignment="1">
      <alignment horizontal="center" vertical="center"/>
    </xf>
    <xf numFmtId="0" fontId="53" fillId="3" borderId="27" xfId="0" applyFont="1" applyFill="1" applyBorder="1" applyAlignment="1">
      <alignment horizontal="center" vertical="center" wrapText="1"/>
    </xf>
    <xf numFmtId="0" fontId="53" fillId="3" borderId="83" xfId="0" applyFont="1" applyFill="1" applyBorder="1" applyAlignment="1">
      <alignment horizontal="center" vertical="center" wrapText="1"/>
    </xf>
    <xf numFmtId="0" fontId="53" fillId="3" borderId="127" xfId="0" applyFont="1" applyFill="1" applyBorder="1" applyAlignment="1">
      <alignment horizontal="center" vertical="center" wrapText="1"/>
    </xf>
    <xf numFmtId="3" fontId="54" fillId="0" borderId="36" xfId="0" applyNumberFormat="1" applyFont="1" applyBorder="1" applyAlignment="1">
      <alignment horizontal="center" vertical="center"/>
    </xf>
    <xf numFmtId="3" fontId="54" fillId="0" borderId="83" xfId="0" applyNumberFormat="1" applyFont="1" applyBorder="1" applyAlignment="1">
      <alignment horizontal="center" vertical="center"/>
    </xf>
    <xf numFmtId="3" fontId="54" fillId="3" borderId="31" xfId="0" applyNumberFormat="1" applyFont="1" applyFill="1" applyBorder="1" applyAlignment="1">
      <alignment horizontal="center" vertical="center"/>
    </xf>
    <xf numFmtId="0" fontId="43" fillId="0" borderId="0" xfId="0" applyFont="1" applyAlignment="1">
      <alignment horizontal="center"/>
    </xf>
    <xf numFmtId="0" fontId="43" fillId="0" borderId="0" xfId="0" applyFont="1" applyAlignment="1"/>
    <xf numFmtId="0" fontId="43" fillId="3" borderId="128" xfId="0" applyFont="1" applyFill="1" applyBorder="1" applyAlignment="1">
      <alignment horizontal="center" wrapText="1" shrinkToFit="1"/>
    </xf>
    <xf numFmtId="0" fontId="43" fillId="3" borderId="101" xfId="0" applyFont="1" applyFill="1" applyBorder="1" applyAlignment="1">
      <alignment horizontal="center" vertical="center" wrapText="1" shrinkToFit="1"/>
    </xf>
    <xf numFmtId="0" fontId="43" fillId="3" borderId="47" xfId="0" applyFont="1" applyFill="1" applyBorder="1" applyAlignment="1">
      <alignment horizontal="center" vertical="center" wrapText="1"/>
    </xf>
    <xf numFmtId="0" fontId="43" fillId="3" borderId="47" xfId="0" applyFont="1" applyFill="1" applyBorder="1" applyAlignment="1">
      <alignment horizontal="center" vertical="center" wrapText="1"/>
    </xf>
    <xf numFmtId="0" fontId="43" fillId="3" borderId="102" xfId="0" applyFont="1" applyFill="1" applyBorder="1" applyAlignment="1">
      <alignment horizontal="center" vertical="center" wrapText="1"/>
    </xf>
    <xf numFmtId="0" fontId="43" fillId="3" borderId="101" xfId="0" applyFont="1" applyFill="1" applyBorder="1" applyAlignment="1">
      <alignment horizontal="center" vertical="center" wrapText="1"/>
    </xf>
    <xf numFmtId="0" fontId="43" fillId="3" borderId="48" xfId="0" applyFont="1" applyFill="1" applyBorder="1" applyAlignment="1">
      <alignment horizontal="center" vertical="center" wrapText="1"/>
    </xf>
    <xf numFmtId="0" fontId="43" fillId="3" borderId="129" xfId="0" applyFont="1" applyFill="1" applyBorder="1" applyAlignment="1">
      <alignment horizontal="center" wrapText="1" shrinkToFit="1"/>
    </xf>
    <xf numFmtId="0" fontId="43" fillId="3" borderId="99" xfId="0" applyFont="1" applyFill="1" applyBorder="1" applyAlignment="1">
      <alignment horizontal="center" vertical="center" wrapText="1" shrinkToFit="1"/>
    </xf>
    <xf numFmtId="0" fontId="43" fillId="3" borderId="33" xfId="0" applyFont="1" applyFill="1" applyBorder="1" applyAlignment="1">
      <alignment horizontal="center" vertical="center" wrapText="1"/>
    </xf>
    <xf numFmtId="0" fontId="43" fillId="3" borderId="33" xfId="0" applyFont="1" applyFill="1" applyBorder="1" applyAlignment="1">
      <alignment horizontal="center" vertical="center" wrapText="1"/>
    </xf>
    <xf numFmtId="0" fontId="43" fillId="3" borderId="34" xfId="0" applyFont="1" applyFill="1" applyBorder="1" applyAlignment="1">
      <alignment horizontal="center" vertical="center" wrapText="1"/>
    </xf>
    <xf numFmtId="0" fontId="43" fillId="3" borderId="99" xfId="0" applyFont="1" applyFill="1" applyBorder="1" applyAlignment="1">
      <alignment horizontal="center" vertical="center" wrapText="1"/>
    </xf>
    <xf numFmtId="0" fontId="43" fillId="3" borderId="54" xfId="0" applyFont="1" applyFill="1" applyBorder="1" applyAlignment="1">
      <alignment horizontal="center" vertical="center" wrapText="1"/>
    </xf>
    <xf numFmtId="0" fontId="43" fillId="0" borderId="77" xfId="0" applyFont="1" applyBorder="1"/>
    <xf numFmtId="0" fontId="42" fillId="0" borderId="24" xfId="0" applyFont="1" applyBorder="1" applyAlignment="1">
      <alignment horizontal="left" vertical="center"/>
    </xf>
    <xf numFmtId="0" fontId="42" fillId="0" borderId="22" xfId="0" applyFont="1" applyBorder="1" applyAlignment="1">
      <alignment horizontal="center" vertical="center"/>
    </xf>
    <xf numFmtId="0" fontId="42" fillId="0" borderId="29" xfId="0" applyFont="1" applyBorder="1" applyAlignment="1">
      <alignment horizontal="center" vertical="center"/>
    </xf>
    <xf numFmtId="0" fontId="42" fillId="0" borderId="4" xfId="0" applyFont="1" applyBorder="1" applyAlignment="1">
      <alignment horizontal="left" vertical="center"/>
    </xf>
    <xf numFmtId="0" fontId="42" fillId="0" borderId="2" xfId="0" applyFont="1" applyBorder="1" applyAlignment="1">
      <alignment horizontal="center" vertical="center"/>
    </xf>
    <xf numFmtId="0" fontId="43" fillId="0" borderId="75" xfId="0" applyFont="1" applyBorder="1"/>
    <xf numFmtId="0" fontId="42" fillId="0" borderId="40" xfId="0" applyFont="1" applyBorder="1" applyAlignment="1">
      <alignment horizontal="left" vertical="center"/>
    </xf>
    <xf numFmtId="0" fontId="42" fillId="0" borderId="34" xfId="0" applyFont="1" applyBorder="1" applyAlignment="1">
      <alignment horizontal="center" vertical="center"/>
    </xf>
    <xf numFmtId="3" fontId="42" fillId="0" borderId="20" xfId="0" applyNumberFormat="1" applyFont="1" applyBorder="1" applyAlignment="1">
      <alignment horizontal="center" vertical="center"/>
    </xf>
    <xf numFmtId="3" fontId="42" fillId="0" borderId="19" xfId="0" applyNumberFormat="1" applyFont="1" applyBorder="1" applyAlignment="1">
      <alignment horizontal="center" vertical="center"/>
    </xf>
    <xf numFmtId="0" fontId="43" fillId="3" borderId="7" xfId="0" applyFont="1" applyFill="1" applyBorder="1" applyAlignment="1">
      <alignment horizontal="right"/>
    </xf>
    <xf numFmtId="0" fontId="43" fillId="3" borderId="15" xfId="0" applyFont="1" applyFill="1" applyBorder="1" applyAlignment="1">
      <alignment horizontal="right"/>
    </xf>
    <xf numFmtId="0" fontId="43" fillId="3" borderId="14" xfId="0" applyFont="1" applyFill="1" applyBorder="1" applyAlignment="1">
      <alignment horizontal="right"/>
    </xf>
    <xf numFmtId="3" fontId="42" fillId="2" borderId="3" xfId="0" applyNumberFormat="1" applyFont="1" applyFill="1" applyBorder="1" applyAlignment="1">
      <alignment horizontal="center" vertical="center"/>
    </xf>
    <xf numFmtId="3" fontId="42" fillId="3" borderId="14" xfId="0" applyNumberFormat="1" applyFont="1" applyFill="1" applyBorder="1" applyAlignment="1">
      <alignment horizontal="center" vertical="center"/>
    </xf>
    <xf numFmtId="0" fontId="42" fillId="0" borderId="18" xfId="0" applyFont="1" applyBorder="1" applyAlignment="1">
      <alignment horizontal="center" vertical="center"/>
    </xf>
    <xf numFmtId="0" fontId="42" fillId="0" borderId="13" xfId="0" applyFont="1" applyBorder="1" applyAlignment="1">
      <alignment horizontal="center" vertical="center"/>
    </xf>
    <xf numFmtId="0" fontId="42" fillId="0" borderId="14" xfId="0" applyFont="1" applyBorder="1" applyAlignment="1">
      <alignment horizontal="center" vertical="center"/>
    </xf>
    <xf numFmtId="3" fontId="42" fillId="3" borderId="3" xfId="0" applyNumberFormat="1" applyFont="1" applyFill="1" applyBorder="1" applyAlignment="1">
      <alignment horizontal="center" vertical="center"/>
    </xf>
    <xf numFmtId="3" fontId="42" fillId="3" borderId="1" xfId="0" applyNumberFormat="1" applyFont="1" applyFill="1" applyBorder="1" applyAlignment="1">
      <alignment horizontal="center" vertical="center"/>
    </xf>
    <xf numFmtId="0" fontId="42" fillId="2" borderId="3" xfId="0" applyFont="1" applyFill="1" applyBorder="1" applyAlignment="1"/>
    <xf numFmtId="0" fontId="42" fillId="3" borderId="14" xfId="0" applyFont="1" applyFill="1" applyBorder="1" applyAlignment="1"/>
    <xf numFmtId="0" fontId="42" fillId="0" borderId="11" xfId="0" applyFont="1" applyBorder="1"/>
    <xf numFmtId="0" fontId="42" fillId="2" borderId="112" xfId="0" applyFont="1" applyFill="1" applyBorder="1"/>
    <xf numFmtId="0" fontId="42" fillId="3" borderId="8" xfId="0" applyFont="1" applyFill="1" applyBorder="1"/>
    <xf numFmtId="0" fontId="42" fillId="2" borderId="10" xfId="0" applyFont="1" applyFill="1" applyBorder="1"/>
    <xf numFmtId="0" fontId="42" fillId="3" borderId="1" xfId="0" applyFont="1" applyFill="1" applyBorder="1"/>
    <xf numFmtId="0" fontId="42" fillId="2" borderId="3" xfId="0" applyFont="1" applyFill="1" applyBorder="1"/>
    <xf numFmtId="0" fontId="42" fillId="3" borderId="14" xfId="0" applyFont="1" applyFill="1" applyBorder="1"/>
    <xf numFmtId="0" fontId="42" fillId="0" borderId="0" xfId="0" applyFont="1" applyFill="1" applyBorder="1"/>
    <xf numFmtId="0" fontId="34" fillId="0" borderId="0" xfId="0" applyFont="1" applyFill="1"/>
    <xf numFmtId="0" fontId="35" fillId="0" borderId="0" xfId="0" applyFont="1" applyFill="1" applyAlignment="1">
      <alignment horizontal="right"/>
    </xf>
    <xf numFmtId="0" fontId="35" fillId="0" borderId="0" xfId="3" applyFont="1" applyFill="1"/>
    <xf numFmtId="0" fontId="34" fillId="0" borderId="0" xfId="3" applyFont="1" applyFill="1"/>
    <xf numFmtId="0" fontId="35" fillId="0" borderId="0" xfId="3" applyFont="1" applyFill="1" applyAlignment="1">
      <alignment horizontal="center"/>
    </xf>
    <xf numFmtId="0" fontId="34" fillId="0" borderId="0" xfId="3" applyFont="1" applyFill="1" applyBorder="1"/>
    <xf numFmtId="0" fontId="34" fillId="0" borderId="0" xfId="3" applyFont="1" applyFill="1" applyAlignment="1">
      <alignment horizontal="right"/>
    </xf>
    <xf numFmtId="0" fontId="35" fillId="0" borderId="2" xfId="3" applyFont="1" applyFill="1" applyBorder="1" applyAlignment="1">
      <alignment horizontal="center" vertical="center" wrapText="1"/>
    </xf>
    <xf numFmtId="0" fontId="35" fillId="0" borderId="2" xfId="3" applyFont="1" applyFill="1" applyBorder="1" applyAlignment="1">
      <alignment horizontal="center" vertical="center"/>
    </xf>
    <xf numFmtId="0" fontId="35" fillId="0" borderId="2" xfId="0" applyFont="1" applyFill="1" applyBorder="1" applyAlignment="1">
      <alignment horizontal="center" vertical="center" wrapText="1"/>
    </xf>
    <xf numFmtId="0" fontId="34" fillId="0" borderId="0" xfId="0" applyFont="1" applyFill="1" applyBorder="1"/>
    <xf numFmtId="0" fontId="35" fillId="0" borderId="2" xfId="3" applyFont="1" applyFill="1" applyBorder="1" applyAlignment="1">
      <alignment horizontal="center" vertical="center"/>
    </xf>
    <xf numFmtId="0" fontId="35" fillId="0" borderId="2" xfId="3" applyFont="1" applyFill="1" applyBorder="1" applyAlignment="1">
      <alignment horizontal="left" vertical="center"/>
    </xf>
    <xf numFmtId="3" fontId="34" fillId="0" borderId="2" xfId="3" applyNumberFormat="1" applyFont="1" applyFill="1" applyBorder="1" applyAlignment="1">
      <alignment horizontal="center" vertical="center"/>
    </xf>
    <xf numFmtId="0" fontId="34" fillId="0" borderId="2" xfId="3" applyFont="1" applyFill="1" applyBorder="1" applyAlignment="1">
      <alignment horizontal="left" vertical="center" wrapText="1"/>
    </xf>
    <xf numFmtId="3" fontId="34" fillId="0" borderId="2" xfId="5" applyNumberFormat="1" applyFont="1" applyFill="1" applyBorder="1" applyAlignment="1">
      <alignment horizontal="center" vertical="center"/>
    </xf>
    <xf numFmtId="3" fontId="34" fillId="0" borderId="2" xfId="0" applyNumberFormat="1" applyFont="1" applyFill="1" applyBorder="1" applyAlignment="1">
      <alignment horizontal="center" vertical="center"/>
    </xf>
    <xf numFmtId="3" fontId="34" fillId="0" borderId="0" xfId="0" applyNumberFormat="1" applyFont="1" applyFill="1"/>
    <xf numFmtId="0" fontId="34" fillId="0" borderId="2" xfId="3" applyFont="1" applyFill="1" applyBorder="1" applyAlignment="1">
      <alignment horizontal="left" vertical="center"/>
    </xf>
    <xf numFmtId="4" fontId="34" fillId="0" borderId="2" xfId="3" applyNumberFormat="1" applyFont="1" applyFill="1" applyBorder="1" applyAlignment="1">
      <alignment horizontal="center" vertical="center"/>
    </xf>
    <xf numFmtId="0" fontId="35" fillId="0" borderId="2" xfId="3" applyFont="1" applyFill="1" applyBorder="1" applyAlignment="1">
      <alignment horizontal="right" wrapText="1"/>
    </xf>
    <xf numFmtId="3" fontId="35" fillId="0" borderId="2" xfId="5" applyNumberFormat="1" applyFont="1" applyFill="1" applyBorder="1" applyAlignment="1">
      <alignment horizontal="center" vertical="center"/>
    </xf>
    <xf numFmtId="4" fontId="35" fillId="0" borderId="2" xfId="3" applyNumberFormat="1" applyFont="1" applyFill="1" applyBorder="1" applyAlignment="1">
      <alignment vertical="center"/>
    </xf>
    <xf numFmtId="49" fontId="35" fillId="0" borderId="2" xfId="3" applyNumberFormat="1" applyFont="1" applyFill="1" applyBorder="1" applyAlignment="1">
      <alignment horizontal="left" vertical="center"/>
    </xf>
    <xf numFmtId="1" fontId="34" fillId="0" borderId="2" xfId="3" applyNumberFormat="1" applyFont="1" applyFill="1" applyBorder="1" applyAlignment="1">
      <alignment horizontal="center" vertical="center"/>
    </xf>
    <xf numFmtId="49" fontId="34" fillId="0" borderId="2" xfId="3" applyNumberFormat="1" applyFont="1" applyFill="1" applyBorder="1" applyAlignment="1">
      <alignment horizontal="center" vertical="center"/>
    </xf>
    <xf numFmtId="0" fontId="35" fillId="0" borderId="2" xfId="3" applyFont="1" applyFill="1" applyBorder="1" applyAlignment="1"/>
    <xf numFmtId="0" fontId="34" fillId="0" borderId="2" xfId="0" applyFont="1" applyFill="1" applyBorder="1"/>
    <xf numFmtId="0" fontId="35" fillId="0" borderId="2" xfId="3" applyFont="1" applyFill="1" applyBorder="1" applyAlignment="1">
      <alignment horizontal="right" wrapText="1"/>
    </xf>
    <xf numFmtId="0" fontId="49" fillId="0" borderId="0" xfId="0" applyFont="1" applyFill="1"/>
    <xf numFmtId="166" fontId="34" fillId="0" borderId="0" xfId="5" applyFont="1" applyFill="1" applyBorder="1" applyAlignment="1">
      <alignment horizontal="left"/>
    </xf>
    <xf numFmtId="0" fontId="35" fillId="0" borderId="0" xfId="3" applyFont="1" applyFill="1" applyBorder="1" applyAlignment="1">
      <alignment horizontal="left"/>
    </xf>
    <xf numFmtId="49" fontId="34" fillId="0" borderId="0" xfId="3" applyNumberFormat="1" applyFont="1" applyFill="1" applyBorder="1" applyAlignment="1">
      <alignment horizontal="center" vertical="center"/>
    </xf>
    <xf numFmtId="0" fontId="34" fillId="0" borderId="0" xfId="3" applyFont="1" applyFill="1" applyBorder="1" applyAlignment="1">
      <alignment horizontal="left" wrapText="1"/>
    </xf>
    <xf numFmtId="0" fontId="35" fillId="0" borderId="0" xfId="0" applyFont="1" applyFill="1"/>
    <xf numFmtId="0" fontId="57" fillId="0" borderId="0" xfId="0" applyFont="1" applyFill="1" applyProtection="1"/>
    <xf numFmtId="0" fontId="58" fillId="0" borderId="0" xfId="0" applyFont="1" applyFill="1" applyAlignment="1" applyProtection="1">
      <alignment horizontal="right"/>
    </xf>
    <xf numFmtId="0" fontId="35" fillId="0" borderId="0" xfId="0" applyFont="1" applyAlignment="1">
      <alignment horizontal="center"/>
    </xf>
    <xf numFmtId="0" fontId="58" fillId="0" borderId="0" xfId="0" applyFont="1" applyFill="1" applyProtection="1"/>
    <xf numFmtId="0" fontId="57" fillId="0" borderId="0" xfId="0" applyFont="1" applyFill="1" applyAlignment="1" applyProtection="1">
      <alignment horizontal="right"/>
    </xf>
    <xf numFmtId="0" fontId="58" fillId="3" borderId="115" xfId="0" applyFont="1" applyFill="1" applyBorder="1" applyAlignment="1" applyProtection="1">
      <alignment horizontal="center" vertical="center" wrapText="1"/>
    </xf>
    <xf numFmtId="49" fontId="35" fillId="3" borderId="47" xfId="0" applyNumberFormat="1" applyFont="1" applyFill="1" applyBorder="1" applyAlignment="1" applyProtection="1">
      <alignment horizontal="center" vertical="center" wrapText="1"/>
    </xf>
    <xf numFmtId="49" fontId="35" fillId="3" borderId="47" xfId="0" applyNumberFormat="1" applyFont="1" applyFill="1" applyBorder="1" applyAlignment="1" applyProtection="1">
      <alignment horizontal="center" vertical="center"/>
    </xf>
    <xf numFmtId="49" fontId="35" fillId="3" borderId="130" xfId="0" applyNumberFormat="1" applyFont="1" applyFill="1" applyBorder="1" applyAlignment="1" applyProtection="1">
      <alignment horizontal="center" vertical="center" wrapText="1"/>
    </xf>
    <xf numFmtId="49" fontId="35" fillId="3" borderId="15" xfId="0" applyNumberFormat="1" applyFont="1" applyFill="1" applyBorder="1" applyAlignment="1" applyProtection="1">
      <alignment horizontal="center" vertical="center"/>
    </xf>
    <xf numFmtId="49" fontId="35" fillId="3" borderId="123" xfId="0" applyNumberFormat="1" applyFont="1" applyFill="1" applyBorder="1" applyAlignment="1" applyProtection="1">
      <alignment horizontal="center" vertical="center"/>
    </xf>
    <xf numFmtId="49" fontId="35" fillId="3" borderId="48" xfId="0" applyNumberFormat="1" applyFont="1" applyFill="1" applyBorder="1" applyAlignment="1" applyProtection="1">
      <alignment horizontal="center" vertical="center" wrapText="1"/>
    </xf>
    <xf numFmtId="0" fontId="58" fillId="3" borderId="31" xfId="0" applyFont="1" applyFill="1" applyBorder="1" applyAlignment="1" applyProtection="1">
      <alignment horizontal="center" vertical="center" wrapText="1"/>
    </xf>
    <xf numFmtId="49" fontId="35" fillId="3" borderId="33" xfId="0" applyNumberFormat="1" applyFont="1" applyFill="1" applyBorder="1" applyAlignment="1" applyProtection="1">
      <alignment horizontal="center" vertical="center" wrapText="1"/>
    </xf>
    <xf numFmtId="49" fontId="35" fillId="3" borderId="33" xfId="0" applyNumberFormat="1" applyFont="1" applyFill="1" applyBorder="1" applyAlignment="1" applyProtection="1">
      <alignment horizontal="center" vertical="center"/>
    </xf>
    <xf numFmtId="49" fontId="35" fillId="3" borderId="29" xfId="0" applyNumberFormat="1" applyFont="1" applyFill="1" applyBorder="1" applyAlignment="1" applyProtection="1">
      <alignment horizontal="center" vertical="center" wrapText="1"/>
    </xf>
    <xf numFmtId="49" fontId="35" fillId="3" borderId="54" xfId="0" applyNumberFormat="1" applyFont="1" applyFill="1" applyBorder="1" applyAlignment="1" applyProtection="1">
      <alignment horizontal="center" vertical="center" wrapText="1"/>
    </xf>
    <xf numFmtId="0" fontId="57" fillId="0" borderId="115" xfId="0" applyFont="1" applyFill="1" applyBorder="1" applyAlignment="1" applyProtection="1">
      <alignment horizontal="center" vertical="center"/>
    </xf>
    <xf numFmtId="0" fontId="57" fillId="0" borderId="47" xfId="0" applyFont="1" applyBorder="1" applyAlignment="1" applyProtection="1">
      <alignment horizontal="center" vertical="center" wrapText="1"/>
      <protection locked="0"/>
    </xf>
    <xf numFmtId="3" fontId="57" fillId="0" borderId="47" xfId="0" applyNumberFormat="1" applyFont="1" applyFill="1" applyBorder="1" applyAlignment="1" applyProtection="1">
      <alignment horizontal="center" vertical="center"/>
      <protection locked="0"/>
    </xf>
    <xf numFmtId="0" fontId="57" fillId="0" borderId="29" xfId="0" applyFont="1" applyFill="1" applyBorder="1" applyAlignment="1" applyProtection="1">
      <alignment horizontal="left" vertical="center"/>
    </xf>
    <xf numFmtId="3" fontId="57" fillId="0" borderId="29" xfId="0" applyNumberFormat="1" applyFont="1" applyFill="1" applyBorder="1" applyAlignment="1" applyProtection="1">
      <alignment horizontal="center" vertical="center"/>
    </xf>
    <xf numFmtId="3" fontId="57" fillId="0" borderId="29" xfId="0" applyNumberFormat="1" applyFont="1" applyBorder="1" applyAlignment="1" applyProtection="1">
      <alignment horizontal="center" vertical="center"/>
      <protection locked="0"/>
    </xf>
    <xf numFmtId="3" fontId="57" fillId="0" borderId="30" xfId="0" applyNumberFormat="1" applyFont="1" applyFill="1" applyBorder="1" applyAlignment="1" applyProtection="1">
      <alignment horizontal="center" vertical="center"/>
      <protection locked="0"/>
    </xf>
    <xf numFmtId="0" fontId="57" fillId="0" borderId="0" xfId="0" applyFont="1" applyProtection="1"/>
    <xf numFmtId="0" fontId="57" fillId="0" borderId="126" xfId="0" applyFont="1" applyFill="1" applyBorder="1" applyAlignment="1" applyProtection="1">
      <alignment horizontal="center" vertical="center"/>
    </xf>
    <xf numFmtId="0" fontId="57" fillId="0" borderId="25" xfId="0" applyFont="1" applyBorder="1" applyAlignment="1" applyProtection="1">
      <alignment horizontal="center" vertical="center" wrapText="1"/>
      <protection locked="0"/>
    </xf>
    <xf numFmtId="3" fontId="57" fillId="0" borderId="25" xfId="0" applyNumberFormat="1" applyFont="1" applyFill="1" applyBorder="1" applyAlignment="1" applyProtection="1">
      <alignment horizontal="center" vertical="center"/>
      <protection locked="0"/>
    </xf>
    <xf numFmtId="0" fontId="57" fillId="0" borderId="2" xfId="0" applyFont="1" applyFill="1" applyBorder="1" applyAlignment="1" applyProtection="1">
      <alignment horizontal="left" vertical="center"/>
    </xf>
    <xf numFmtId="3" fontId="57" fillId="0" borderId="2" xfId="0" applyNumberFormat="1" applyFont="1" applyFill="1" applyBorder="1" applyAlignment="1" applyProtection="1">
      <alignment horizontal="center" vertical="center"/>
    </xf>
    <xf numFmtId="3" fontId="57" fillId="0" borderId="2" xfId="0" applyNumberFormat="1" applyFont="1" applyBorder="1" applyAlignment="1" applyProtection="1">
      <alignment horizontal="center" vertical="center"/>
      <protection locked="0"/>
    </xf>
    <xf numFmtId="3" fontId="57" fillId="0" borderId="38" xfId="0" applyNumberFormat="1" applyFont="1" applyFill="1" applyBorder="1" applyAlignment="1" applyProtection="1">
      <alignment horizontal="center" vertical="center"/>
      <protection locked="0"/>
    </xf>
    <xf numFmtId="0" fontId="57" fillId="0" borderId="34" xfId="0" applyFont="1" applyFill="1" applyBorder="1" applyAlignment="1" applyProtection="1">
      <alignment horizontal="left" vertical="center"/>
    </xf>
    <xf numFmtId="3" fontId="57" fillId="0" borderId="34" xfId="0" applyNumberFormat="1" applyFont="1" applyFill="1" applyBorder="1" applyAlignment="1" applyProtection="1">
      <alignment horizontal="center" vertical="center"/>
    </xf>
    <xf numFmtId="3" fontId="57" fillId="0" borderId="34" xfId="0" applyNumberFormat="1" applyFont="1" applyBorder="1" applyAlignment="1" applyProtection="1">
      <alignment horizontal="center" vertical="center"/>
      <protection locked="0"/>
    </xf>
    <xf numFmtId="3" fontId="57" fillId="0" borderId="35" xfId="0" applyNumberFormat="1" applyFont="1" applyFill="1" applyBorder="1" applyAlignment="1" applyProtection="1">
      <alignment horizontal="center" vertical="center"/>
      <protection locked="0"/>
    </xf>
    <xf numFmtId="0" fontId="57" fillId="0" borderId="0" xfId="0" applyFont="1" applyBorder="1" applyProtection="1"/>
    <xf numFmtId="0" fontId="57" fillId="0" borderId="31" xfId="0" applyFont="1" applyFill="1" applyBorder="1" applyAlignment="1" applyProtection="1">
      <alignment horizontal="center" vertical="center"/>
    </xf>
    <xf numFmtId="0" fontId="57" fillId="0" borderId="33" xfId="0" applyFont="1" applyBorder="1" applyAlignment="1" applyProtection="1">
      <alignment horizontal="center" vertical="center" wrapText="1"/>
      <protection locked="0"/>
    </xf>
    <xf numFmtId="3" fontId="57" fillId="0" borderId="33" xfId="0" applyNumberFormat="1" applyFont="1" applyFill="1" applyBorder="1" applyAlignment="1" applyProtection="1">
      <alignment horizontal="center" vertical="center"/>
      <protection locked="0"/>
    </xf>
    <xf numFmtId="0" fontId="57" fillId="3" borderId="33" xfId="0" applyFont="1" applyFill="1" applyBorder="1" applyAlignment="1" applyProtection="1">
      <alignment horizontal="right" vertical="center"/>
    </xf>
    <xf numFmtId="3" fontId="57" fillId="3" borderId="33" xfId="0" applyNumberFormat="1" applyFont="1" applyFill="1" applyBorder="1" applyAlignment="1" applyProtection="1">
      <alignment horizontal="center" vertical="center"/>
    </xf>
    <xf numFmtId="3" fontId="57" fillId="3" borderId="33" xfId="0" applyNumberFormat="1" applyFont="1" applyFill="1" applyBorder="1" applyAlignment="1" applyProtection="1">
      <alignment horizontal="center" vertical="center"/>
      <protection locked="0"/>
    </xf>
    <xf numFmtId="3" fontId="57" fillId="3" borderId="54" xfId="0" applyNumberFormat="1" applyFont="1" applyFill="1" applyBorder="1" applyAlignment="1" applyProtection="1">
      <alignment horizontal="center" vertical="center"/>
      <protection locked="0"/>
    </xf>
    <xf numFmtId="0" fontId="57" fillId="0" borderId="22" xfId="0" applyFont="1" applyFill="1" applyBorder="1" applyAlignment="1" applyProtection="1">
      <alignment horizontal="left" vertical="center"/>
    </xf>
    <xf numFmtId="3" fontId="57" fillId="0" borderId="22" xfId="0" applyNumberFormat="1" applyFont="1" applyFill="1" applyBorder="1" applyAlignment="1" applyProtection="1">
      <alignment horizontal="center" vertical="center"/>
    </xf>
    <xf numFmtId="3" fontId="57" fillId="0" borderId="22" xfId="0" applyNumberFormat="1" applyFont="1" applyBorder="1" applyAlignment="1" applyProtection="1">
      <alignment horizontal="center" vertical="center"/>
      <protection locked="0"/>
    </xf>
    <xf numFmtId="3" fontId="57" fillId="0" borderId="37" xfId="0" applyNumberFormat="1" applyFont="1" applyFill="1" applyBorder="1" applyAlignment="1" applyProtection="1">
      <alignment horizontal="center" vertical="center"/>
      <protection locked="0"/>
    </xf>
    <xf numFmtId="3" fontId="57" fillId="3" borderId="34" xfId="0" applyNumberFormat="1" applyFont="1" applyFill="1" applyBorder="1" applyAlignment="1" applyProtection="1">
      <alignment horizontal="center" vertical="center"/>
    </xf>
    <xf numFmtId="3" fontId="57" fillId="3" borderId="34" xfId="0" applyNumberFormat="1" applyFont="1" applyFill="1" applyBorder="1" applyAlignment="1" applyProtection="1">
      <alignment horizontal="center" vertical="center"/>
      <protection locked="0"/>
    </xf>
    <xf numFmtId="0" fontId="57" fillId="0" borderId="33" xfId="0" applyFont="1" applyFill="1" applyBorder="1" applyAlignment="1" applyProtection="1">
      <alignment horizontal="left" vertical="center"/>
    </xf>
    <xf numFmtId="3" fontId="57" fillId="0" borderId="33" xfId="0" applyNumberFormat="1" applyFont="1" applyFill="1" applyBorder="1" applyAlignment="1" applyProtection="1">
      <alignment horizontal="center" vertical="center"/>
    </xf>
    <xf numFmtId="3" fontId="57" fillId="0" borderId="33" xfId="0" applyNumberFormat="1" applyFont="1" applyBorder="1" applyAlignment="1" applyProtection="1">
      <alignment horizontal="center" vertical="center"/>
      <protection locked="0"/>
    </xf>
    <xf numFmtId="3" fontId="57" fillId="0" borderId="54" xfId="0" applyNumberFormat="1" applyFont="1" applyFill="1" applyBorder="1" applyAlignment="1" applyProtection="1">
      <alignment horizontal="center" vertical="center"/>
      <protection locked="0"/>
    </xf>
    <xf numFmtId="0" fontId="57" fillId="0" borderId="20" xfId="0" applyFont="1" applyFill="1" applyBorder="1" applyAlignment="1" applyProtection="1">
      <alignment horizontal="left" vertical="center"/>
    </xf>
    <xf numFmtId="3" fontId="57" fillId="0" borderId="20" xfId="0" applyNumberFormat="1" applyFont="1" applyFill="1" applyBorder="1" applyAlignment="1" applyProtection="1">
      <alignment horizontal="center" vertical="center"/>
    </xf>
    <xf numFmtId="3" fontId="57" fillId="0" borderId="20" xfId="0" applyNumberFormat="1" applyFont="1" applyBorder="1" applyAlignment="1" applyProtection="1">
      <alignment horizontal="center" vertical="center"/>
      <protection locked="0"/>
    </xf>
    <xf numFmtId="3" fontId="57" fillId="0" borderId="39" xfId="0" applyNumberFormat="1" applyFont="1" applyFill="1" applyBorder="1" applyAlignment="1" applyProtection="1">
      <alignment horizontal="center" vertical="center"/>
      <protection locked="0"/>
    </xf>
    <xf numFmtId="0" fontId="57" fillId="0" borderId="11" xfId="0" applyFont="1" applyBorder="1" applyProtection="1"/>
    <xf numFmtId="3" fontId="57" fillId="0" borderId="4" xfId="0" applyNumberFormat="1" applyFont="1" applyBorder="1" applyAlignment="1" applyProtection="1">
      <alignment horizontal="center" vertical="center"/>
      <protection locked="0"/>
    </xf>
    <xf numFmtId="0" fontId="57" fillId="0" borderId="51" xfId="0" applyFont="1" applyFill="1" applyBorder="1" applyAlignment="1" applyProtection="1">
      <alignment horizontal="left" vertical="center"/>
    </xf>
    <xf numFmtId="3" fontId="57" fillId="0" borderId="51" xfId="0" applyNumberFormat="1" applyFont="1" applyFill="1" applyBorder="1" applyAlignment="1" applyProtection="1">
      <alignment horizontal="center" vertical="center"/>
    </xf>
    <xf numFmtId="3" fontId="57" fillId="0" borderId="82" xfId="0" applyNumberFormat="1" applyFont="1" applyBorder="1" applyAlignment="1" applyProtection="1">
      <alignment horizontal="center" vertical="center"/>
      <protection locked="0"/>
    </xf>
    <xf numFmtId="0" fontId="57" fillId="3" borderId="125" xfId="0" applyFont="1" applyFill="1" applyBorder="1" applyAlignment="1" applyProtection="1">
      <alignment horizontal="right" vertical="center"/>
    </xf>
    <xf numFmtId="3" fontId="57" fillId="3" borderId="125" xfId="0" applyNumberFormat="1" applyFont="1" applyFill="1" applyBorder="1" applyAlignment="1" applyProtection="1">
      <alignment horizontal="center" vertical="center"/>
      <protection locked="0"/>
    </xf>
    <xf numFmtId="3" fontId="57" fillId="3" borderId="1" xfId="0" applyNumberFormat="1" applyFont="1" applyFill="1" applyBorder="1" applyAlignment="1" applyProtection="1">
      <alignment horizontal="center" vertical="center"/>
      <protection locked="0"/>
    </xf>
    <xf numFmtId="0" fontId="58" fillId="3" borderId="15" xfId="0" applyFont="1" applyFill="1" applyBorder="1" applyAlignment="1" applyProtection="1">
      <alignment horizontal="center" vertical="center"/>
    </xf>
    <xf numFmtId="3" fontId="59" fillId="3" borderId="7" xfId="0" applyNumberFormat="1" applyFont="1" applyFill="1" applyBorder="1" applyAlignment="1">
      <alignment horizontal="center"/>
    </xf>
    <xf numFmtId="3" fontId="59" fillId="3" borderId="3" xfId="0" applyNumberFormat="1" applyFont="1" applyFill="1" applyBorder="1" applyAlignment="1">
      <alignment horizontal="center"/>
    </xf>
    <xf numFmtId="0" fontId="59" fillId="2" borderId="127" xfId="0" applyFont="1" applyFill="1" applyBorder="1" applyAlignment="1">
      <alignment horizontal="center"/>
    </xf>
    <xf numFmtId="3" fontId="59" fillId="3" borderId="125" xfId="0" applyNumberFormat="1" applyFont="1" applyFill="1" applyBorder="1" applyAlignment="1">
      <alignment horizontal="center"/>
    </xf>
    <xf numFmtId="3" fontId="59" fillId="3" borderId="14" xfId="0" applyNumberFormat="1" applyFont="1" applyFill="1" applyBorder="1" applyAlignment="1">
      <alignment horizontal="center"/>
    </xf>
    <xf numFmtId="0" fontId="59" fillId="0" borderId="0" xfId="0" applyFont="1" applyAlignment="1">
      <alignment horizontal="center"/>
    </xf>
    <xf numFmtId="0" fontId="35" fillId="0" borderId="0" xfId="0" applyFont="1" applyBorder="1" applyAlignment="1"/>
    <xf numFmtId="0" fontId="34" fillId="0" borderId="0" xfId="0" applyFont="1" applyBorder="1" applyAlignment="1">
      <alignment horizontal="right"/>
    </xf>
    <xf numFmtId="0" fontId="35" fillId="3" borderId="9" xfId="0" applyFont="1" applyFill="1" applyBorder="1" applyAlignment="1">
      <alignment horizontal="center" vertical="center" wrapText="1"/>
    </xf>
    <xf numFmtId="0" fontId="35" fillId="3" borderId="8" xfId="0" applyFont="1" applyFill="1" applyBorder="1" applyAlignment="1">
      <alignment horizontal="center" vertical="center" wrapText="1"/>
    </xf>
    <xf numFmtId="0" fontId="35" fillId="3" borderId="115" xfId="3" applyFont="1" applyFill="1" applyBorder="1" applyAlignment="1">
      <alignment horizontal="center" wrapText="1"/>
    </xf>
    <xf numFmtId="0" fontId="35" fillId="3" borderId="131" xfId="3" applyFont="1" applyFill="1" applyBorder="1" applyAlignment="1">
      <alignment horizontal="center" wrapText="1"/>
    </xf>
    <xf numFmtId="49" fontId="35" fillId="3" borderId="101" xfId="0" applyNumberFormat="1" applyFont="1" applyFill="1" applyBorder="1" applyAlignment="1" applyProtection="1">
      <alignment horizontal="center" vertical="center" wrapText="1"/>
    </xf>
    <xf numFmtId="0" fontId="35" fillId="0" borderId="0" xfId="0" applyFont="1" applyBorder="1" applyAlignment="1">
      <alignment vertical="center" wrapText="1"/>
    </xf>
    <xf numFmtId="0" fontId="35" fillId="3" borderId="10" xfId="0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 wrapText="1"/>
    </xf>
    <xf numFmtId="0" fontId="35" fillId="3" borderId="31" xfId="3" applyFont="1" applyFill="1" applyBorder="1" applyAlignment="1">
      <alignment horizontal="center" vertical="top" wrapText="1"/>
    </xf>
    <xf numFmtId="0" fontId="35" fillId="3" borderId="122" xfId="3" applyFont="1" applyFill="1" applyBorder="1" applyAlignment="1">
      <alignment horizontal="center" vertical="top" wrapText="1"/>
    </xf>
    <xf numFmtId="49" fontId="35" fillId="3" borderId="99" xfId="0" applyNumberFormat="1" applyFont="1" applyFill="1" applyBorder="1" applyAlignment="1" applyProtection="1">
      <alignment horizontal="center" vertical="center" wrapText="1"/>
    </xf>
    <xf numFmtId="49" fontId="34" fillId="0" borderId="92" xfId="0" applyNumberFormat="1" applyFont="1" applyBorder="1" applyAlignment="1">
      <alignment horizontal="center" vertical="center"/>
    </xf>
    <xf numFmtId="0" fontId="34" fillId="0" borderId="74" xfId="0" applyFont="1" applyBorder="1" applyAlignment="1">
      <alignment horizontal="left" vertical="center" wrapText="1"/>
    </xf>
    <xf numFmtId="3" fontId="34" fillId="0" borderId="132" xfId="0" applyNumberFormat="1" applyFont="1" applyBorder="1" applyAlignment="1">
      <alignment horizontal="center" vertical="center"/>
    </xf>
    <xf numFmtId="49" fontId="34" fillId="0" borderId="75" xfId="0" applyNumberFormat="1" applyFont="1" applyBorder="1" applyAlignment="1">
      <alignment horizontal="center" vertical="center"/>
    </xf>
    <xf numFmtId="0" fontId="34" fillId="0" borderId="76" xfId="0" applyFont="1" applyBorder="1" applyAlignment="1">
      <alignment horizontal="left" vertical="center" wrapText="1"/>
    </xf>
    <xf numFmtId="3" fontId="34" fillId="0" borderId="133" xfId="0" applyNumberFormat="1" applyFont="1" applyBorder="1" applyAlignment="1">
      <alignment horizontal="center" vertical="center"/>
    </xf>
    <xf numFmtId="3" fontId="34" fillId="0" borderId="120" xfId="0" applyNumberFormat="1" applyFont="1" applyBorder="1" applyAlignment="1">
      <alignment horizontal="center" vertical="center"/>
    </xf>
    <xf numFmtId="49" fontId="34" fillId="0" borderId="80" xfId="0" applyNumberFormat="1" applyFont="1" applyBorder="1" applyAlignment="1">
      <alignment horizontal="center" vertical="center"/>
    </xf>
    <xf numFmtId="0" fontId="34" fillId="0" borderId="81" xfId="0" applyFont="1" applyBorder="1" applyAlignment="1">
      <alignment horizontal="left" vertical="center" wrapText="1"/>
    </xf>
    <xf numFmtId="3" fontId="60" fillId="0" borderId="40" xfId="0" applyNumberFormat="1" applyFont="1" applyBorder="1" applyAlignment="1">
      <alignment horizontal="center" vertical="center"/>
    </xf>
    <xf numFmtId="3" fontId="34" fillId="0" borderId="119" xfId="0" applyNumberFormat="1" applyFont="1" applyBorder="1" applyAlignment="1">
      <alignment horizontal="center" vertical="center"/>
    </xf>
  </cellXfs>
  <cellStyles count="6">
    <cellStyle name="Comma 2" xfId="5"/>
    <cellStyle name="Hyperlink" xfId="2" builtinId="8"/>
    <cellStyle name="Normal" xfId="0" builtinId="0"/>
    <cellStyle name="Normal 2" xfId="3"/>
    <cellStyle name="Normal 3" xfId="4"/>
    <cellStyle name="Percent" xfId="1" builtinId="5"/>
  </cellStyles>
  <dxfs count="4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colors>
    <mruColors>
      <color rgb="FFFF6565"/>
      <color rgb="FFFF6D6D"/>
      <color rgb="FFFF7D7D"/>
      <color rgb="FFFF5050"/>
      <color rgb="FFFF3300"/>
      <color rgb="FFFF6600"/>
      <color rgb="FFFF9966"/>
      <color rgb="FFFF7C80"/>
      <color rgb="FFFFFF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lang="en-US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r-Cyrl-RS" sz="18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Вредновање по областима</a:t>
            </a:r>
            <a:endParaRPr lang="en-US">
              <a:effectLst/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/>
    </c:title>
    <c:view3D>
      <c:rotX val="30"/>
      <c:rotY val="15"/>
      <c:perspective val="30"/>
    </c:view3D>
    <c:sideWall>
      <c:spPr>
        <a:ln>
          <a:solidFill>
            <a:schemeClr val="accent1"/>
          </a:solidFill>
        </a:ln>
        <a:effectLst>
          <a:outerShdw blurRad="50800" dist="50800" dir="5400000" algn="ctr" rotWithShape="0">
            <a:srgbClr val="000000">
              <a:alpha val="71000"/>
            </a:srgbClr>
          </a:outerShdw>
        </a:effectLst>
        <a:scene3d>
          <a:camera prst="orthographicFront"/>
          <a:lightRig rig="threePt" dir="t"/>
        </a:scene3d>
        <a:sp3d/>
      </c:spPr>
    </c:sideWall>
    <c:backWall>
      <c:spPr>
        <a:ln>
          <a:solidFill>
            <a:schemeClr val="accent1"/>
          </a:solidFill>
        </a:ln>
        <a:effectLst>
          <a:outerShdw blurRad="50800" dist="50800" dir="5400000" algn="ctr" rotWithShape="0">
            <a:srgbClr val="000000">
              <a:alpha val="71000"/>
            </a:srgbClr>
          </a:outerShdw>
        </a:effectLst>
        <a:scene3d>
          <a:camera prst="orthographicFront"/>
          <a:lightRig rig="threePt" dir="t"/>
        </a:scene3d>
        <a:sp3d/>
      </c:spPr>
    </c:backWall>
    <c:plotArea>
      <c:layout/>
      <c:bar3DChart>
        <c:barDir val="col"/>
        <c:grouping val="clustered"/>
        <c:ser>
          <c:idx val="0"/>
          <c:order val="0"/>
          <c:dLbls>
            <c:dLbl>
              <c:idx val="0"/>
              <c:layout>
                <c:manualLayout>
                  <c:x val="0"/>
                  <c:y val="-2.8348682545202748E-2"/>
                </c:manualLayout>
              </c:layout>
              <c:showLegendKey val="1"/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A5A-40F3-9DA9-6B555809AAF2}"/>
                </c:ext>
              </c:extLst>
            </c:dLbl>
            <c:dLbl>
              <c:idx val="1"/>
              <c:layout>
                <c:manualLayout>
                  <c:x val="0"/>
                  <c:y val="-3.1183550799723118E-2"/>
                </c:manualLayout>
              </c:layout>
              <c:showLegendKey val="1"/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A5A-40F3-9DA9-6B555809AAF2}"/>
                </c:ext>
              </c:extLst>
            </c:dLbl>
            <c:dLbl>
              <c:idx val="2"/>
              <c:layout>
                <c:manualLayout>
                  <c:x val="0"/>
                  <c:y val="-3.4018419054243305E-2"/>
                </c:manualLayout>
              </c:layout>
              <c:showLegendKey val="1"/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A5A-40F3-9DA9-6B555809AAF2}"/>
                </c:ext>
              </c:extLst>
            </c:dLbl>
            <c:dLbl>
              <c:idx val="3"/>
              <c:layout>
                <c:manualLayout>
                  <c:x val="0"/>
                  <c:y val="-3.1183550799723118E-2"/>
                </c:manualLayout>
              </c:layout>
              <c:showLegendKey val="1"/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A5A-40F3-9DA9-6B555809AAF2}"/>
                </c:ext>
              </c:extLst>
            </c:dLbl>
            <c:dLbl>
              <c:idx val="4"/>
              <c:layout>
                <c:manualLayout>
                  <c:x val="0"/>
                  <c:y val="-3.9688155563283894E-2"/>
                </c:manualLayout>
              </c:layout>
              <c:showLegendKey val="1"/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A5A-40F3-9DA9-6B555809AAF2}"/>
                </c:ext>
              </c:extLst>
            </c:dLbl>
            <c:dLbl>
              <c:idx val="5"/>
              <c:layout>
                <c:manualLayout>
                  <c:x val="0"/>
                  <c:y val="-5.1027628581364788E-2"/>
                </c:manualLayout>
              </c:layout>
              <c:showLegendKey val="1"/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A5A-40F3-9DA9-6B555809AAF2}"/>
                </c:ext>
              </c:extLst>
            </c:dLbl>
            <c:dLbl>
              <c:idx val="6"/>
              <c:layout>
                <c:manualLayout>
                  <c:x val="1.0865832916001695E-2"/>
                  <c:y val="-3.1687180165322251E-2"/>
                </c:manualLayout>
              </c:layout>
              <c:showLegendKey val="1"/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7ED-4611-B69D-86E2DD7DD6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anchor="t" anchorCtr="1"/>
              <a:lstStyle/>
              <a:p>
                <a:pPr>
                  <a:defRPr lang="en-US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1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ГРАФИКОН!$K$15:$K$21</c:f>
              <c:strCache>
                <c:ptCount val="7"/>
                <c:pt idx="0">
                  <c:v>A. Посвећеност принципима кор.управљања</c:v>
                </c:pt>
                <c:pt idx="1">
                  <c:v>Б. Надзорни одбор</c:v>
                </c:pt>
                <c:pt idx="2">
                  <c:v>В. Извршни органи</c:v>
                </c:pt>
                <c:pt idx="3">
                  <c:v>Г.  Финансијска дисциплина</c:v>
                </c:pt>
                <c:pt idx="4">
                  <c:v>Д. Транспарентност и јавност пословања</c:v>
                </c:pt>
                <c:pt idx="5">
                  <c:v>Ђ. Контролно окружење и процеси</c:v>
                </c:pt>
                <c:pt idx="6">
                  <c:v>Е. Права оснивача и заинтересованих страна</c:v>
                </c:pt>
              </c:strCache>
            </c:strRef>
          </c:cat>
          <c:val>
            <c:numRef>
              <c:f>ГРАФИКОН!$L$15:$L$21</c:f>
              <c:numCache>
                <c:formatCode>0%</c:formatCode>
                <c:ptCount val="7"/>
                <c:pt idx="0">
                  <c:v>0.15</c:v>
                </c:pt>
                <c:pt idx="1">
                  <c:v>0.2</c:v>
                </c:pt>
                <c:pt idx="2">
                  <c:v>0.15</c:v>
                </c:pt>
                <c:pt idx="3">
                  <c:v>0.15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6A5A-40F3-9DA9-6B555809AAF2}"/>
            </c:ext>
          </c:extLst>
        </c:ser>
        <c:gapWidth val="75"/>
        <c:shape val="box"/>
        <c:axId val="142165888"/>
        <c:axId val="142167424"/>
        <c:axId val="0"/>
      </c:bar3DChart>
      <c:catAx>
        <c:axId val="142165888"/>
        <c:scaling>
          <c:orientation val="minMax"/>
        </c:scaling>
        <c:axPos val="b"/>
        <c:numFmt formatCode="General" sourceLinked="0"/>
        <c:majorTickMark val="none"/>
        <c:tickLblPos val="nextTo"/>
        <c:txPr>
          <a:bodyPr/>
          <a:lstStyle/>
          <a:p>
            <a:pPr>
              <a:defRPr lang="en-US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en-US"/>
          </a:p>
        </c:txPr>
        <c:crossAx val="142167424"/>
        <c:crosses val="autoZero"/>
        <c:auto val="1"/>
        <c:lblAlgn val="ctr"/>
        <c:lblOffset val="100"/>
      </c:catAx>
      <c:valAx>
        <c:axId val="142167424"/>
        <c:scaling>
          <c:orientation val="minMax"/>
        </c:scaling>
        <c:axPos val="l"/>
        <c:majorGridlines/>
        <c:numFmt formatCode="0%" sourceLinked="1"/>
        <c:maj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lang="en-US"/>
            </a:pPr>
            <a:endParaRPr lang="en-US"/>
          </a:p>
        </c:txPr>
        <c:crossAx val="142165888"/>
        <c:crosses val="autoZero"/>
        <c:crossBetween val="between"/>
      </c:valAx>
    </c:plotArea>
    <c:plotVisOnly val="1"/>
    <c:dispBlanksAs val="gap"/>
  </c:chart>
  <c:spPr>
    <a:ln>
      <a:solidFill>
        <a:schemeClr val="bg1">
          <a:lumMod val="85000"/>
        </a:schemeClr>
      </a:solidFill>
    </a:ln>
    <a:effectLst>
      <a:outerShdw blurRad="50800" dist="38100" dir="2700000" algn="tl" rotWithShape="0">
        <a:prstClr val="black">
          <a:alpha val="40000"/>
        </a:prstClr>
      </a:outerShdw>
    </a:effectLst>
    <a:scene3d>
      <a:camera prst="orthographicFront"/>
      <a:lightRig rig="threePt" dir="t"/>
    </a:scene3d>
    <a:sp3d prstMaterial="dkEdge"/>
  </c:sp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lang="en-US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r-Cyrl-RS">
                <a:latin typeface="Times New Roman" panose="02020603050405020304" pitchFamily="18" charset="0"/>
                <a:cs typeface="Times New Roman" panose="02020603050405020304" pitchFamily="18" charset="0"/>
              </a:rPr>
              <a:t>ПРЕГЛЕД</a:t>
            </a:r>
            <a:r>
              <a:rPr lang="sr-Cyrl-RS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РЕЗУЛТАТА ПО ОБЛАСТИМА</a:t>
            </a:r>
            <a:endParaRPr lang="en-US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/>
    </c:title>
    <c:view3D>
      <c:rAngAx val="1"/>
    </c:view3D>
    <c:plotArea>
      <c:layout>
        <c:manualLayout>
          <c:layoutTarget val="inner"/>
          <c:xMode val="edge"/>
          <c:yMode val="edge"/>
          <c:x val="0.39480041746809846"/>
          <c:y val="0.10522247108477278"/>
          <c:w val="0.56509125955718886"/>
          <c:h val="0.79614211770579602"/>
        </c:manualLayout>
      </c:layout>
      <c:bar3DChart>
        <c:barDir val="bar"/>
        <c:grouping val="stacked"/>
        <c:ser>
          <c:idx val="0"/>
          <c:order val="0"/>
          <c:tx>
            <c:strRef>
              <c:f>ГРАФИКОН!$N$14:$N$21</c:f>
              <c:strCache>
                <c:ptCount val="1"/>
                <c:pt idx="0">
                  <c:v>Коначна оцена предузећа Е. Права оснивача и заинтересованих страна Ђ. Контролно окружење и процеси Д. Транспарентност и јавност пословања Г.  Финансијска дисциплина В. Извршни органи Б. Надзорни одбор A. Посвећеност принципима кор.управљања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</c:spPr>
          <c:dPt>
            <c:idx val="0"/>
            <c:spPr>
              <a:solidFill>
                <a:schemeClr val="accent5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D23-44B4-A962-865FEF0DDEA1}"/>
              </c:ext>
            </c:extLst>
          </c:dPt>
          <c:cat>
            <c:strRef>
              <c:f>ГРАФИКОН!$N$14:$N$21</c:f>
              <c:strCache>
                <c:ptCount val="8"/>
                <c:pt idx="0">
                  <c:v>Коначна оцена предузећа</c:v>
                </c:pt>
                <c:pt idx="1">
                  <c:v>Е. Права оснивача и заинтересованих страна</c:v>
                </c:pt>
                <c:pt idx="2">
                  <c:v>Ђ. Контролно окружење и процеси</c:v>
                </c:pt>
                <c:pt idx="3">
                  <c:v>Д. Транспарентност и јавност пословања</c:v>
                </c:pt>
                <c:pt idx="4">
                  <c:v>Г.  Финансијска дисциплина</c:v>
                </c:pt>
                <c:pt idx="5">
                  <c:v>В. Извршни органи</c:v>
                </c:pt>
                <c:pt idx="6">
                  <c:v>Б. Надзорни одбор</c:v>
                </c:pt>
                <c:pt idx="7">
                  <c:v>A. Посвећеност принципима кор.управљања</c:v>
                </c:pt>
              </c:strCache>
            </c:strRef>
          </c:cat>
          <c:val>
            <c:numRef>
              <c:f>ГРАФИКОН!$O$14:$O$21</c:f>
              <c:numCache>
                <c:formatCode>0%</c:formatCode>
                <c:ptCount val="8"/>
                <c:pt idx="0">
                  <c:v>0.59959166666666663</c:v>
                </c:pt>
                <c:pt idx="1">
                  <c:v>1.0009999999999999</c:v>
                </c:pt>
                <c:pt idx="2">
                  <c:v>0.51116666666666666</c:v>
                </c:pt>
                <c:pt idx="3">
                  <c:v>0.66733333333333322</c:v>
                </c:pt>
                <c:pt idx="4">
                  <c:v>0.59424999999999994</c:v>
                </c:pt>
                <c:pt idx="5">
                  <c:v>0.79233333333333322</c:v>
                </c:pt>
                <c:pt idx="6">
                  <c:v>0.45866666666666661</c:v>
                </c:pt>
                <c:pt idx="7">
                  <c:v>0.37574999999999997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547-4AE0-9C89-AF19A7BB1340}"/>
            </c:ext>
          </c:extLst>
        </c:ser>
        <c:gapWidth val="75"/>
        <c:shape val="box"/>
        <c:axId val="141767424"/>
        <c:axId val="141768960"/>
        <c:axId val="0"/>
      </c:bar3DChart>
      <c:catAx>
        <c:axId val="141767424"/>
        <c:scaling>
          <c:orientation val="minMax"/>
        </c:scaling>
        <c:axPos val="l"/>
        <c:numFmt formatCode="General" sourceLinked="0"/>
        <c:majorTickMark val="none"/>
        <c:tickLblPos val="nextTo"/>
        <c:txPr>
          <a:bodyPr/>
          <a:lstStyle/>
          <a:p>
            <a:pPr>
              <a:defRPr lang="en-US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en-US"/>
          </a:p>
        </c:txPr>
        <c:crossAx val="141768960"/>
        <c:crosses val="autoZero"/>
        <c:auto val="1"/>
        <c:lblAlgn val="ctr"/>
        <c:lblOffset val="100"/>
      </c:catAx>
      <c:valAx>
        <c:axId val="141768960"/>
        <c:scaling>
          <c:orientation val="minMax"/>
        </c:scaling>
        <c:axPos val="b"/>
        <c:majorGridlines/>
        <c:numFmt formatCode="0%" sourceLinked="1"/>
        <c:maj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lang="en-US"/>
            </a:pPr>
            <a:endParaRPr lang="en-US"/>
          </a:p>
        </c:txPr>
        <c:crossAx val="141767424"/>
        <c:crosses val="autoZero"/>
        <c:crossBetween val="between"/>
      </c:valAx>
    </c:plotArea>
    <c:plotVisOnly val="1"/>
    <c:dispBlanksAs val="gap"/>
  </c:chart>
  <c:spPr>
    <a:ln>
      <a:solidFill>
        <a:schemeClr val="bg1">
          <a:lumMod val="85000"/>
        </a:schemeClr>
      </a:solidFill>
    </a:ln>
    <a:effectLst>
      <a:outerShdw blurRad="50800" dist="38100" dir="2700000" algn="tl" rotWithShape="0">
        <a:prstClr val="black">
          <a:alpha val="40000"/>
        </a:prstClr>
      </a:outerShdw>
    </a:effectLst>
    <a:scene3d>
      <a:camera prst="orthographicFront"/>
      <a:lightRig rig="threePt" dir="t"/>
    </a:scene3d>
    <a:sp3d prstMaterial="dkEdge"/>
  </c:spPr>
  <c:txPr>
    <a:bodyPr/>
    <a:lstStyle/>
    <a:p>
      <a:pPr>
        <a:defRPr sz="1000"/>
      </a:pPr>
      <a:endParaRPr lang="en-US"/>
    </a:p>
  </c:txPr>
  <c:printSettings>
    <c:headerFooter/>
    <c:pageMargins b="0.75000000000000522" l="0.70000000000000062" r="0.70000000000000062" t="0.75000000000000522" header="0.30000000000000032" footer="0.30000000000000032"/>
    <c:pageSetup orientation="portrait"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2720</xdr:colOff>
      <xdr:row>0</xdr:row>
      <xdr:rowOff>9526</xdr:rowOff>
    </xdr:from>
    <xdr:to>
      <xdr:col>12</xdr:col>
      <xdr:colOff>1933298</xdr:colOff>
      <xdr:row>1</xdr:row>
      <xdr:rowOff>438149</xdr:rowOff>
    </xdr:to>
    <xdr:grpSp>
      <xdr:nvGrpSpPr>
        <xdr:cNvPr id="2" name="Group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425133" y="9526"/>
          <a:ext cx="12623426" cy="826188"/>
          <a:chOff x="148166" y="-393723"/>
          <a:chExt cx="12787918" cy="790530"/>
        </a:xfrm>
      </xdr:grpSpPr>
      <xdr:sp macro="" textlink="">
        <xdr:nvSpPr>
          <xdr:cNvPr id="3" name="Round Same Side Corner Rectangle 2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SpPr/>
        </xdr:nvSpPr>
        <xdr:spPr>
          <a:xfrm rot="10800000">
            <a:off x="148166" y="-393723"/>
            <a:ext cx="12787918" cy="518583"/>
          </a:xfrm>
          <a:prstGeom prst="round2SameRect">
            <a:avLst/>
          </a:prstGeom>
          <a:gradFill flip="none" rotWithShape="1">
            <a:gsLst>
              <a:gs pos="0">
                <a:schemeClr val="tx2">
                  <a:lumMod val="40000"/>
                  <a:lumOff val="60000"/>
                  <a:tint val="66000"/>
                  <a:satMod val="160000"/>
                </a:schemeClr>
              </a:gs>
              <a:gs pos="50000">
                <a:schemeClr val="tx2">
                  <a:lumMod val="40000"/>
                  <a:lumOff val="60000"/>
                  <a:tint val="44500"/>
                  <a:satMod val="160000"/>
                </a:schemeClr>
              </a:gs>
              <a:gs pos="100000">
                <a:schemeClr val="tx2">
                  <a:lumMod val="40000"/>
                  <a:lumOff val="60000"/>
                  <a:tint val="23500"/>
                  <a:satMod val="160000"/>
                </a:schemeClr>
              </a:gs>
            </a:gsLst>
            <a:lin ang="2700000" scaled="1"/>
            <a:tileRect/>
          </a:gradFill>
          <a:ln w="3175">
            <a:solidFill>
              <a:sysClr val="windowText" lastClr="000000"/>
            </a:solidFill>
          </a:ln>
          <a:effectLst>
            <a:outerShdw blurRad="50800" dist="38100" dir="16200000" rotWithShape="0">
              <a:prstClr val="black">
                <a:alpha val="40000"/>
              </a:prstClr>
            </a:outerShdw>
          </a:effectLst>
        </xdr:spPr>
        <xdr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endParaRPr lang="en-US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232835" y="-312977"/>
            <a:ext cx="9205141" cy="709784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sr-Cyrl-RS" sz="2800">
                <a:solidFill>
                  <a:schemeClr val="tx1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УПИТНИК </a:t>
            </a:r>
            <a:r>
              <a:rPr lang="sr-Latn-RS" sz="2800">
                <a:solidFill>
                  <a:schemeClr val="tx1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корпоративног управљања за јавна предузећа</a:t>
            </a:r>
            <a:endParaRPr lang="en-US" sz="28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endParaRPr>
          </a:p>
          <a:p>
            <a:endParaRPr lang="en-US" sz="2400">
              <a:solidFill>
                <a:schemeClr val="tx2">
                  <a:lumMod val="50000"/>
                </a:schemeClr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117230</xdr:colOff>
      <xdr:row>12</xdr:row>
      <xdr:rowOff>342897</xdr:rowOff>
    </xdr:from>
    <xdr:to>
      <xdr:col>2</xdr:col>
      <xdr:colOff>4857750</xdr:colOff>
      <xdr:row>12</xdr:row>
      <xdr:rowOff>914396</xdr:rowOff>
    </xdr:to>
    <xdr:grpSp>
      <xdr:nvGrpSpPr>
        <xdr:cNvPr id="6" name="Group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GrpSpPr/>
      </xdr:nvGrpSpPr>
      <xdr:grpSpPr>
        <a:xfrm rot="10800000">
          <a:off x="117230" y="3597962"/>
          <a:ext cx="5162933" cy="571499"/>
          <a:chOff x="-1385112" y="-1996208"/>
          <a:chExt cx="15072585" cy="325535"/>
        </a:xfrm>
        <a:gradFill flip="none" rotWithShape="1">
          <a:gsLst>
            <a:gs pos="0">
              <a:schemeClr val="tx2">
                <a:lumMod val="40000"/>
                <a:lumOff val="60000"/>
                <a:tint val="66000"/>
                <a:satMod val="160000"/>
              </a:schemeClr>
            </a:gs>
            <a:gs pos="50000">
              <a:schemeClr val="tx2">
                <a:lumMod val="40000"/>
                <a:lumOff val="60000"/>
                <a:tint val="44500"/>
                <a:satMod val="160000"/>
              </a:schemeClr>
            </a:gs>
            <a:gs pos="100000">
              <a:schemeClr val="tx2">
                <a:lumMod val="40000"/>
                <a:lumOff val="60000"/>
                <a:tint val="23500"/>
                <a:satMod val="160000"/>
              </a:schemeClr>
            </a:gs>
          </a:gsLst>
          <a:lin ang="2700000" scaled="1"/>
          <a:tileRect/>
        </a:gradFill>
        <a:effectLst/>
      </xdr:grpSpPr>
      <xdr:sp macro="" textlink="">
        <xdr:nvSpPr>
          <xdr:cNvPr id="7" name="Round Same Side Corner Rectangle 6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 rot="10800000">
            <a:off x="-1385112" y="-1996208"/>
            <a:ext cx="15072585" cy="325535"/>
          </a:xfrm>
          <a:prstGeom prst="round2SameRect">
            <a:avLst/>
          </a:prstGeom>
          <a:grpFill/>
          <a:ln w="9525" cmpd="sng">
            <a:solidFill>
              <a:schemeClr val="tx1"/>
            </a:solidFill>
          </a:ln>
          <a:effectLst/>
        </xdr:spPr>
        <xdr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endParaRPr lang="en-US" sz="1000"/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 txBox="1"/>
        </xdr:nvSpPr>
        <xdr:spPr>
          <a:xfrm rot="10800000">
            <a:off x="-1301637" y="-1990785"/>
            <a:ext cx="14881032" cy="292983"/>
          </a:xfrm>
          <a:prstGeom prst="rect">
            <a:avLst/>
          </a:prstGeom>
          <a:grpFill/>
          <a:ln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ctr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200" b="0">
                <a:solidFill>
                  <a:sysClr val="windowText" lastClr="000000"/>
                </a:solidFill>
                <a:effectLst/>
                <a:latin typeface="Georgia" pitchFamily="18" charset="0"/>
              </a:rPr>
              <a:t>A.</a:t>
            </a:r>
            <a:r>
              <a:rPr lang="sr-Cyrl-RS" sz="1200" b="0">
                <a:solidFill>
                  <a:sysClr val="windowText" lastClr="000000"/>
                </a:solidFill>
                <a:effectLst/>
                <a:latin typeface="Georgia" pitchFamily="18" charset="0"/>
              </a:rPr>
              <a:t> </a:t>
            </a:r>
            <a:r>
              <a:rPr lang="sr-Latn-RS" sz="1200" b="0">
                <a:solidFill>
                  <a:schemeClr val="tx1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 ПРИНЦИПИ КОРПОРАТИВНОГ УПРАВЉА</a:t>
            </a:r>
            <a:r>
              <a:rPr lang="sr-Cyrl-RS" sz="1200" b="0">
                <a:solidFill>
                  <a:schemeClr val="tx1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ЊА</a:t>
            </a:r>
            <a:endParaRPr lang="en-US" sz="1200" b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114294</xdr:colOff>
      <xdr:row>23</xdr:row>
      <xdr:rowOff>38100</xdr:rowOff>
    </xdr:from>
    <xdr:to>
      <xdr:col>2</xdr:col>
      <xdr:colOff>2724150</xdr:colOff>
      <xdr:row>24</xdr:row>
      <xdr:rowOff>335337</xdr:rowOff>
    </xdr:to>
    <xdr:grpSp>
      <xdr:nvGrpSpPr>
        <xdr:cNvPr id="10" name="Group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GrpSpPr/>
      </xdr:nvGrpSpPr>
      <xdr:grpSpPr>
        <a:xfrm rot="10800000">
          <a:off x="114294" y="10639839"/>
          <a:ext cx="3032269" cy="413194"/>
          <a:chOff x="6856183" y="-2050659"/>
          <a:chExt cx="6857148" cy="518583"/>
        </a:xfrm>
        <a:gradFill flip="none" rotWithShape="1">
          <a:gsLst>
            <a:gs pos="0">
              <a:schemeClr val="tx2">
                <a:lumMod val="40000"/>
                <a:lumOff val="60000"/>
                <a:tint val="66000"/>
                <a:satMod val="160000"/>
              </a:schemeClr>
            </a:gs>
            <a:gs pos="50000">
              <a:schemeClr val="tx2">
                <a:lumMod val="40000"/>
                <a:lumOff val="60000"/>
                <a:tint val="44500"/>
                <a:satMod val="160000"/>
              </a:schemeClr>
            </a:gs>
            <a:gs pos="100000">
              <a:schemeClr val="tx2">
                <a:lumMod val="40000"/>
                <a:lumOff val="60000"/>
                <a:tint val="23500"/>
                <a:satMod val="160000"/>
              </a:schemeClr>
            </a:gs>
          </a:gsLst>
          <a:lin ang="2700000" scaled="1"/>
          <a:tileRect/>
        </a:gradFill>
        <a:effectLst/>
      </xdr:grpSpPr>
      <xdr:sp macro="" textlink="">
        <xdr:nvSpPr>
          <xdr:cNvPr id="11" name="Round Same Side Corner Rectangle 10">
            <a:extLst>
              <a:ext uri="{FF2B5EF4-FFF2-40B4-BE49-F238E27FC236}">
                <a16:creationId xmlns="" xmlns:a16="http://schemas.microsoft.com/office/drawing/2014/main" id="{00000000-0008-0000-0000-00000B000000}"/>
              </a:ext>
            </a:extLst>
          </xdr:cNvPr>
          <xdr:cNvSpPr/>
        </xdr:nvSpPr>
        <xdr:spPr>
          <a:xfrm rot="10800000">
            <a:off x="6856185" y="-2050659"/>
            <a:ext cx="6857146" cy="518583"/>
          </a:xfrm>
          <a:prstGeom prst="round2SameRect">
            <a:avLst>
              <a:gd name="adj1" fmla="val 50000"/>
              <a:gd name="adj2" fmla="val 0"/>
            </a:avLst>
          </a:prstGeom>
          <a:grpFill/>
          <a:ln w="9525" cmpd="sng">
            <a:solidFill>
              <a:schemeClr val="tx1"/>
            </a:solidFill>
          </a:ln>
          <a:effectLst/>
        </xdr:spPr>
        <xdr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endParaRPr lang="en-US" sz="1100"/>
          </a:p>
        </xdr:txBody>
      </xdr:sp>
      <xdr:sp macro="" textlink="">
        <xdr:nvSpPr>
          <xdr:cNvPr id="12" name="TextBox 11">
            <a:extLst>
              <a:ext uri="{FF2B5EF4-FFF2-40B4-BE49-F238E27FC236}">
                <a16:creationId xmlns="" xmlns:a16="http://schemas.microsoft.com/office/drawing/2014/main" id="{00000000-0008-0000-0000-00000C000000}"/>
              </a:ext>
            </a:extLst>
          </xdr:cNvPr>
          <xdr:cNvSpPr txBox="1"/>
        </xdr:nvSpPr>
        <xdr:spPr>
          <a:xfrm rot="10800000">
            <a:off x="6856183" y="-1907437"/>
            <a:ext cx="6656357" cy="339354"/>
          </a:xfrm>
          <a:prstGeom prst="rect">
            <a:avLst/>
          </a:prstGeom>
          <a:grpFill/>
          <a:ln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spAutoFit/>
          </a:bodyPr>
          <a:lstStyle/>
          <a:p>
            <a:r>
              <a:rPr lang="sr-Cyrl-RS" sz="1200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Б.</a:t>
            </a:r>
            <a:r>
              <a:rPr lang="sr-Cyrl-RS" sz="1200" baseline="0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 НАДЗОРНИ ОДБОР/СКУПШТИНА*</a:t>
            </a:r>
            <a:endParaRPr lang="en-US" sz="12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114291</xdr:colOff>
      <xdr:row>40</xdr:row>
      <xdr:rowOff>104774</xdr:rowOff>
    </xdr:from>
    <xdr:to>
      <xdr:col>2</xdr:col>
      <xdr:colOff>3801658</xdr:colOff>
      <xdr:row>41</xdr:row>
      <xdr:rowOff>276222</xdr:rowOff>
    </xdr:to>
    <xdr:grpSp>
      <xdr:nvGrpSpPr>
        <xdr:cNvPr id="13" name="Group 1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GrpSpPr/>
      </xdr:nvGrpSpPr>
      <xdr:grpSpPr>
        <a:xfrm rot="10800000">
          <a:off x="114291" y="21001796"/>
          <a:ext cx="4109780" cy="403361"/>
          <a:chOff x="925413" y="-2020155"/>
          <a:chExt cx="12787918" cy="518583"/>
        </a:xfrm>
        <a:effectLst/>
      </xdr:grpSpPr>
      <xdr:sp macro="" textlink="">
        <xdr:nvSpPr>
          <xdr:cNvPr id="14" name="Round Same Side Corner Rectangle 13">
            <a:extLst>
              <a:ext uri="{FF2B5EF4-FFF2-40B4-BE49-F238E27FC236}">
                <a16:creationId xmlns="" xmlns:a16="http://schemas.microsoft.com/office/drawing/2014/main" id="{00000000-0008-0000-0000-00000E000000}"/>
              </a:ext>
            </a:extLst>
          </xdr:cNvPr>
          <xdr:cNvSpPr/>
        </xdr:nvSpPr>
        <xdr:spPr>
          <a:xfrm rot="10800000">
            <a:off x="925413" y="-2020155"/>
            <a:ext cx="12787918" cy="518583"/>
          </a:xfrm>
          <a:prstGeom prst="round2SameRect">
            <a:avLst/>
          </a:prstGeom>
          <a:gradFill flip="none" rotWithShape="1">
            <a:gsLst>
              <a:gs pos="0">
                <a:schemeClr val="tx2">
                  <a:lumMod val="40000"/>
                  <a:lumOff val="60000"/>
                  <a:tint val="66000"/>
                  <a:satMod val="160000"/>
                </a:schemeClr>
              </a:gs>
              <a:gs pos="50000">
                <a:schemeClr val="tx2">
                  <a:lumMod val="40000"/>
                  <a:lumOff val="60000"/>
                  <a:tint val="44500"/>
                  <a:satMod val="160000"/>
                </a:schemeClr>
              </a:gs>
              <a:gs pos="100000">
                <a:schemeClr val="tx2">
                  <a:lumMod val="40000"/>
                  <a:lumOff val="60000"/>
                  <a:tint val="23500"/>
                  <a:satMod val="160000"/>
                </a:schemeClr>
              </a:gs>
            </a:gsLst>
            <a:lin ang="2700000" scaled="1"/>
            <a:tileRect/>
          </a:gradFill>
          <a:ln w="9525" cmpd="sng">
            <a:solidFill>
              <a:schemeClr val="tx1"/>
            </a:solidFill>
          </a:ln>
          <a:effectLst/>
        </xdr:spPr>
        <xdr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endParaRPr lang="en-US" sz="11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5" name="TextBox 14">
            <a:extLst>
              <a:ext uri="{FF2B5EF4-FFF2-40B4-BE49-F238E27FC236}">
                <a16:creationId xmlns="" xmlns:a16="http://schemas.microsoft.com/office/drawing/2014/main" id="{00000000-0008-0000-0000-00000F000000}"/>
              </a:ext>
            </a:extLst>
          </xdr:cNvPr>
          <xdr:cNvSpPr txBox="1"/>
        </xdr:nvSpPr>
        <xdr:spPr>
          <a:xfrm rot="10800000">
            <a:off x="5054447" y="-1940335"/>
            <a:ext cx="8458096" cy="350382"/>
          </a:xfrm>
          <a:prstGeom prst="rect">
            <a:avLst/>
          </a:prstGeom>
          <a:noFill/>
          <a:ln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sr-Cyrl-RS" sz="1200" b="0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В</a:t>
            </a:r>
            <a:r>
              <a:rPr lang="en-US" sz="1200" b="0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. </a:t>
            </a:r>
            <a:r>
              <a:rPr lang="sr-Cyrl-RS" sz="1200" b="0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ИЗВРШНИ</a:t>
            </a:r>
            <a:r>
              <a:rPr lang="sr-Cyrl-RS" sz="1200" b="0" baseline="0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 ОРГАНИ ПРЕДУЗЕЋА</a:t>
            </a:r>
            <a:endParaRPr lang="en-US" sz="1200" b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114300</xdr:colOff>
      <xdr:row>51</xdr:row>
      <xdr:rowOff>95250</xdr:rowOff>
    </xdr:from>
    <xdr:to>
      <xdr:col>2</xdr:col>
      <xdr:colOff>3801667</xdr:colOff>
      <xdr:row>52</xdr:row>
      <xdr:rowOff>276229</xdr:rowOff>
    </xdr:to>
    <xdr:grpSp>
      <xdr:nvGrpSpPr>
        <xdr:cNvPr id="16" name="Group 1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GrpSpPr/>
      </xdr:nvGrpSpPr>
      <xdr:grpSpPr>
        <a:xfrm rot="10800000">
          <a:off x="114300" y="25514576"/>
          <a:ext cx="4109780" cy="363196"/>
          <a:chOff x="925413" y="-2020155"/>
          <a:chExt cx="12787918" cy="518583"/>
        </a:xfrm>
        <a:gradFill flip="none" rotWithShape="1">
          <a:gsLst>
            <a:gs pos="0">
              <a:schemeClr val="tx2">
                <a:lumMod val="40000"/>
                <a:lumOff val="60000"/>
                <a:tint val="66000"/>
                <a:satMod val="160000"/>
              </a:schemeClr>
            </a:gs>
            <a:gs pos="50000">
              <a:schemeClr val="tx2">
                <a:lumMod val="40000"/>
                <a:lumOff val="60000"/>
                <a:tint val="44500"/>
                <a:satMod val="160000"/>
              </a:schemeClr>
            </a:gs>
            <a:gs pos="100000">
              <a:schemeClr val="tx2">
                <a:lumMod val="40000"/>
                <a:lumOff val="60000"/>
                <a:tint val="23500"/>
                <a:satMod val="160000"/>
              </a:schemeClr>
            </a:gs>
          </a:gsLst>
          <a:lin ang="2700000" scaled="1"/>
          <a:tileRect/>
        </a:gradFill>
        <a:effectLst/>
      </xdr:grpSpPr>
      <xdr:sp macro="" textlink="">
        <xdr:nvSpPr>
          <xdr:cNvPr id="17" name="Round Same Side Corner Rectangle 16">
            <a:extLst>
              <a:ext uri="{FF2B5EF4-FFF2-40B4-BE49-F238E27FC236}">
                <a16:creationId xmlns="" xmlns:a16="http://schemas.microsoft.com/office/drawing/2014/main" id="{00000000-0008-0000-0000-000011000000}"/>
              </a:ext>
            </a:extLst>
          </xdr:cNvPr>
          <xdr:cNvSpPr/>
        </xdr:nvSpPr>
        <xdr:spPr>
          <a:xfrm rot="10800000">
            <a:off x="925413" y="-2020155"/>
            <a:ext cx="12787918" cy="518583"/>
          </a:xfrm>
          <a:prstGeom prst="round2SameRect">
            <a:avLst/>
          </a:prstGeom>
          <a:grpFill/>
          <a:ln w="9525" cmpd="sng">
            <a:solidFill>
              <a:schemeClr val="tx1"/>
            </a:solidFill>
          </a:ln>
          <a:effectLst/>
        </xdr:spPr>
        <xdr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endParaRPr lang="en-US" sz="1100"/>
          </a:p>
        </xdr:txBody>
      </xdr:sp>
      <xdr:sp macro="" textlink="">
        <xdr:nvSpPr>
          <xdr:cNvPr id="18" name="TextBox 17">
            <a:extLst>
              <a:ext uri="{FF2B5EF4-FFF2-40B4-BE49-F238E27FC236}">
                <a16:creationId xmlns="" xmlns:a16="http://schemas.microsoft.com/office/drawing/2014/main" id="{00000000-0008-0000-0000-000012000000}"/>
              </a:ext>
            </a:extLst>
          </xdr:cNvPr>
          <xdr:cNvSpPr txBox="1"/>
        </xdr:nvSpPr>
        <xdr:spPr>
          <a:xfrm rot="10800000">
            <a:off x="5214605" y="-2018787"/>
            <a:ext cx="8297935" cy="428835"/>
          </a:xfrm>
          <a:prstGeom prst="rect">
            <a:avLst/>
          </a:prstGeom>
          <a:grpFill/>
          <a:ln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sr-Cyrl-RS" sz="1200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Г</a:t>
            </a:r>
            <a:r>
              <a:rPr lang="en-US" sz="1400">
                <a:solidFill>
                  <a:sysClr val="windowText" lastClr="000000"/>
                </a:solidFill>
                <a:effectLst/>
                <a:latin typeface="Georgia" pitchFamily="18" charset="0"/>
              </a:rPr>
              <a:t>. </a:t>
            </a:r>
            <a:r>
              <a:rPr lang="sr-Cyrl-RS" sz="1200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ФИНАНСИЈСКА</a:t>
            </a:r>
            <a:r>
              <a:rPr lang="sr-Cyrl-RS" sz="1200" baseline="0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 ДИСЦИПЛИНА</a:t>
            </a:r>
            <a:endParaRPr lang="en-US" sz="12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114300</xdr:colOff>
      <xdr:row>63</xdr:row>
      <xdr:rowOff>160895</xdr:rowOff>
    </xdr:from>
    <xdr:to>
      <xdr:col>2</xdr:col>
      <xdr:colOff>4736756</xdr:colOff>
      <xdr:row>65</xdr:row>
      <xdr:rowOff>111067</xdr:rowOff>
    </xdr:to>
    <xdr:grpSp>
      <xdr:nvGrpSpPr>
        <xdr:cNvPr id="19" name="Group 1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GrpSpPr/>
      </xdr:nvGrpSpPr>
      <xdr:grpSpPr>
        <a:xfrm rot="10800000">
          <a:off x="114300" y="32810938"/>
          <a:ext cx="5044869" cy="521672"/>
          <a:chOff x="-2306866" y="-2181151"/>
          <a:chExt cx="16020197" cy="616339"/>
        </a:xfrm>
        <a:effectLst/>
      </xdr:grpSpPr>
      <xdr:sp macro="" textlink="">
        <xdr:nvSpPr>
          <xdr:cNvPr id="20" name="Round Same Side Corner Rectangle 19">
            <a:extLst>
              <a:ext uri="{FF2B5EF4-FFF2-40B4-BE49-F238E27FC236}">
                <a16:creationId xmlns="" xmlns:a16="http://schemas.microsoft.com/office/drawing/2014/main" id="{00000000-0008-0000-0000-000014000000}"/>
              </a:ext>
            </a:extLst>
          </xdr:cNvPr>
          <xdr:cNvSpPr/>
        </xdr:nvSpPr>
        <xdr:spPr>
          <a:xfrm rot="10800000">
            <a:off x="-2306866" y="-2083395"/>
            <a:ext cx="16020197" cy="518583"/>
          </a:xfrm>
          <a:prstGeom prst="round2SameRect">
            <a:avLst/>
          </a:prstGeom>
          <a:gradFill flip="none" rotWithShape="1">
            <a:gsLst>
              <a:gs pos="0">
                <a:schemeClr val="tx2">
                  <a:lumMod val="40000"/>
                  <a:lumOff val="60000"/>
                  <a:tint val="66000"/>
                  <a:satMod val="160000"/>
                </a:schemeClr>
              </a:gs>
              <a:gs pos="50000">
                <a:schemeClr val="tx2">
                  <a:lumMod val="40000"/>
                  <a:lumOff val="60000"/>
                  <a:tint val="44500"/>
                  <a:satMod val="160000"/>
                </a:schemeClr>
              </a:gs>
              <a:gs pos="100000">
                <a:schemeClr val="tx2">
                  <a:lumMod val="40000"/>
                  <a:lumOff val="60000"/>
                  <a:tint val="23500"/>
                  <a:satMod val="160000"/>
                </a:schemeClr>
              </a:gs>
            </a:gsLst>
            <a:lin ang="2700000" scaled="1"/>
            <a:tileRect/>
          </a:gradFill>
          <a:ln w="9525" cmpd="sng">
            <a:solidFill>
              <a:schemeClr val="tx1"/>
            </a:solidFill>
          </a:ln>
          <a:effectLst/>
        </xdr:spPr>
        <xdr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endParaRPr lang="en-US" sz="1100"/>
          </a:p>
        </xdr:txBody>
      </xdr:sp>
      <xdr:sp macro="" textlink="">
        <xdr:nvSpPr>
          <xdr:cNvPr id="21" name="TextBox 20">
            <a:extLst>
              <a:ext uri="{FF2B5EF4-FFF2-40B4-BE49-F238E27FC236}">
                <a16:creationId xmlns="" xmlns:a16="http://schemas.microsoft.com/office/drawing/2014/main" id="{00000000-0008-0000-0000-000015000000}"/>
              </a:ext>
            </a:extLst>
          </xdr:cNvPr>
          <xdr:cNvSpPr txBox="1"/>
        </xdr:nvSpPr>
        <xdr:spPr>
          <a:xfrm rot="10800000">
            <a:off x="1303839" y="-2181151"/>
            <a:ext cx="12208697" cy="591199"/>
          </a:xfrm>
          <a:prstGeom prst="rect">
            <a:avLst/>
          </a:prstGeom>
          <a:noFill/>
          <a:ln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sr-Cyrl-RS" sz="1200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Д</a:t>
            </a:r>
            <a:r>
              <a:rPr lang="en-US" sz="1400">
                <a:solidFill>
                  <a:sysClr val="windowText" lastClr="000000"/>
                </a:solidFill>
                <a:effectLst/>
                <a:latin typeface="Georgia" pitchFamily="18" charset="0"/>
              </a:rPr>
              <a:t>. </a:t>
            </a:r>
            <a:r>
              <a:rPr lang="sr-Cyrl-RS" sz="1200">
                <a:solidFill>
                  <a:schemeClr val="tx1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ТРАНСПАРЕНТНОСТ И  ЈАВНОСТ ПОСЛОВАЊА</a:t>
            </a:r>
            <a:endPara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endParaRPr>
          </a:p>
          <a:p>
            <a:endParaRPr lang="en-US" sz="1400">
              <a:solidFill>
                <a:srgbClr val="FF0000"/>
              </a:solidFill>
              <a:effectLst/>
              <a:latin typeface="Georgia" pitchFamily="18" charset="0"/>
            </a:endParaRPr>
          </a:p>
        </xdr:txBody>
      </xdr:sp>
    </xdr:grpSp>
    <xdr:clientData/>
  </xdr:twoCellAnchor>
  <xdr:twoCellAnchor>
    <xdr:from>
      <xdr:col>0</xdr:col>
      <xdr:colOff>114298</xdr:colOff>
      <xdr:row>89</xdr:row>
      <xdr:rowOff>161926</xdr:rowOff>
    </xdr:from>
    <xdr:to>
      <xdr:col>2</xdr:col>
      <xdr:colOff>5276879</xdr:colOff>
      <xdr:row>90</xdr:row>
      <xdr:rowOff>304805</xdr:rowOff>
    </xdr:to>
    <xdr:grpSp>
      <xdr:nvGrpSpPr>
        <xdr:cNvPr id="22" name="Group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GrpSpPr/>
      </xdr:nvGrpSpPr>
      <xdr:grpSpPr>
        <a:xfrm rot="10800000">
          <a:off x="114298" y="50354535"/>
          <a:ext cx="5584994" cy="391357"/>
          <a:chOff x="925413" y="-2020155"/>
          <a:chExt cx="12787918" cy="518583"/>
        </a:xfrm>
        <a:gradFill flip="none" rotWithShape="1">
          <a:gsLst>
            <a:gs pos="0">
              <a:schemeClr val="tx2">
                <a:lumMod val="40000"/>
                <a:lumOff val="60000"/>
                <a:tint val="66000"/>
                <a:satMod val="160000"/>
              </a:schemeClr>
            </a:gs>
            <a:gs pos="50000">
              <a:schemeClr val="tx2">
                <a:lumMod val="40000"/>
                <a:lumOff val="60000"/>
                <a:tint val="44500"/>
                <a:satMod val="160000"/>
              </a:schemeClr>
            </a:gs>
            <a:gs pos="100000">
              <a:schemeClr val="tx2">
                <a:lumMod val="40000"/>
                <a:lumOff val="60000"/>
                <a:tint val="23500"/>
                <a:satMod val="160000"/>
              </a:schemeClr>
            </a:gs>
          </a:gsLst>
          <a:lin ang="2700000" scaled="1"/>
          <a:tileRect/>
        </a:gradFill>
        <a:effectLst/>
      </xdr:grpSpPr>
      <xdr:sp macro="" textlink="">
        <xdr:nvSpPr>
          <xdr:cNvPr id="23" name="Round Same Side Corner Rectangle 22">
            <a:extLst>
              <a:ext uri="{FF2B5EF4-FFF2-40B4-BE49-F238E27FC236}">
                <a16:creationId xmlns="" xmlns:a16="http://schemas.microsoft.com/office/drawing/2014/main" id="{00000000-0008-0000-0000-000017000000}"/>
              </a:ext>
            </a:extLst>
          </xdr:cNvPr>
          <xdr:cNvSpPr/>
        </xdr:nvSpPr>
        <xdr:spPr>
          <a:xfrm rot="10800000">
            <a:off x="925413" y="-2020155"/>
            <a:ext cx="12787918" cy="518583"/>
          </a:xfrm>
          <a:prstGeom prst="round2SameRect">
            <a:avLst/>
          </a:prstGeom>
          <a:grpFill/>
          <a:ln w="9525" cmpd="sng">
            <a:solidFill>
              <a:schemeClr val="tx1"/>
            </a:solidFill>
          </a:ln>
          <a:effectLst/>
        </xdr:spPr>
        <xdr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endParaRPr lang="en-US" sz="1100"/>
          </a:p>
        </xdr:txBody>
      </xdr:sp>
      <xdr:sp macro="" textlink="">
        <xdr:nvSpPr>
          <xdr:cNvPr id="24" name="TextBox 23">
            <a:extLst>
              <a:ext uri="{FF2B5EF4-FFF2-40B4-BE49-F238E27FC236}">
                <a16:creationId xmlns="" xmlns:a16="http://schemas.microsoft.com/office/drawing/2014/main" id="{00000000-0008-0000-0000-000018000000}"/>
              </a:ext>
            </a:extLst>
          </xdr:cNvPr>
          <xdr:cNvSpPr txBox="1"/>
        </xdr:nvSpPr>
        <xdr:spPr>
          <a:xfrm rot="10800000">
            <a:off x="3849883" y="-1947561"/>
            <a:ext cx="9662658" cy="357608"/>
          </a:xfrm>
          <a:prstGeom prst="rect">
            <a:avLst/>
          </a:prstGeom>
          <a:grpFill/>
          <a:ln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sr-Cyrl-RS" sz="1200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Е</a:t>
            </a:r>
            <a:r>
              <a:rPr lang="en-US" sz="1200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. </a:t>
            </a:r>
            <a:r>
              <a:rPr lang="sr-Cyrl-RS" sz="1200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ПРАВА </a:t>
            </a:r>
            <a:r>
              <a:rPr lang="sr-Cyrl-RS" sz="1200">
                <a:solidFill>
                  <a:schemeClr val="tx1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ОСНИВАЧА И ЗАИНТЕРЕСОВАНИХ СТРАНА </a:t>
            </a:r>
            <a:r>
              <a:rPr lang="en-US" sz="1200" baseline="0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en-US" sz="12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114295</xdr:colOff>
      <xdr:row>73</xdr:row>
      <xdr:rowOff>85724</xdr:rowOff>
    </xdr:from>
    <xdr:to>
      <xdr:col>2</xdr:col>
      <xdr:colOff>4162422</xdr:colOff>
      <xdr:row>74</xdr:row>
      <xdr:rowOff>266699</xdr:rowOff>
    </xdr:to>
    <xdr:grpSp>
      <xdr:nvGrpSpPr>
        <xdr:cNvPr id="25" name="Group 2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GrpSpPr/>
      </xdr:nvGrpSpPr>
      <xdr:grpSpPr>
        <a:xfrm rot="10800000">
          <a:off x="114295" y="37564528"/>
          <a:ext cx="4470540" cy="429454"/>
          <a:chOff x="925413" y="-2020155"/>
          <a:chExt cx="12787918" cy="518583"/>
        </a:xfrm>
        <a:solidFill>
          <a:schemeClr val="tx2">
            <a:lumMod val="40000"/>
            <a:lumOff val="60000"/>
          </a:schemeClr>
        </a:solidFill>
        <a:effectLst/>
      </xdr:grpSpPr>
      <xdr:sp macro="" textlink="">
        <xdr:nvSpPr>
          <xdr:cNvPr id="26" name="Round Same Side Corner Rectangle 25">
            <a:extLst>
              <a:ext uri="{FF2B5EF4-FFF2-40B4-BE49-F238E27FC236}">
                <a16:creationId xmlns="" xmlns:a16="http://schemas.microsoft.com/office/drawing/2014/main" id="{00000000-0008-0000-0000-00001A000000}"/>
              </a:ext>
            </a:extLst>
          </xdr:cNvPr>
          <xdr:cNvSpPr/>
        </xdr:nvSpPr>
        <xdr:spPr>
          <a:xfrm rot="10800000">
            <a:off x="925413" y="-2020155"/>
            <a:ext cx="12787918" cy="518583"/>
          </a:xfrm>
          <a:prstGeom prst="round2SameRect">
            <a:avLst/>
          </a:prstGeom>
          <a:gradFill flip="none" rotWithShape="1">
            <a:gsLst>
              <a:gs pos="0">
                <a:schemeClr val="tx2">
                  <a:lumMod val="40000"/>
                  <a:lumOff val="60000"/>
                  <a:tint val="66000"/>
                  <a:satMod val="160000"/>
                </a:schemeClr>
              </a:gs>
              <a:gs pos="50000">
                <a:schemeClr val="tx2">
                  <a:lumMod val="40000"/>
                  <a:lumOff val="60000"/>
                  <a:tint val="44500"/>
                  <a:satMod val="160000"/>
                </a:schemeClr>
              </a:gs>
              <a:gs pos="100000">
                <a:schemeClr val="tx2">
                  <a:lumMod val="40000"/>
                  <a:lumOff val="60000"/>
                  <a:tint val="23500"/>
                  <a:satMod val="160000"/>
                </a:schemeClr>
              </a:gs>
            </a:gsLst>
            <a:lin ang="2700000" scaled="1"/>
            <a:tileRect/>
          </a:gradFill>
          <a:ln w="9525" cmpd="sng">
            <a:solidFill>
              <a:schemeClr val="tx1"/>
            </a:solidFill>
          </a:ln>
          <a:effectLst/>
        </xdr:spPr>
        <xdr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endParaRPr lang="en-US" sz="1100"/>
          </a:p>
        </xdr:txBody>
      </xdr:sp>
      <xdr:sp macro="" textlink="">
        <xdr:nvSpPr>
          <xdr:cNvPr id="27" name="TextBox 26">
            <a:extLst>
              <a:ext uri="{FF2B5EF4-FFF2-40B4-BE49-F238E27FC236}">
                <a16:creationId xmlns="" xmlns:a16="http://schemas.microsoft.com/office/drawing/2014/main" id="{00000000-0008-0000-0000-00001B000000}"/>
              </a:ext>
            </a:extLst>
          </xdr:cNvPr>
          <xdr:cNvSpPr txBox="1"/>
        </xdr:nvSpPr>
        <xdr:spPr>
          <a:xfrm rot="10800000">
            <a:off x="1243201" y="-1985619"/>
            <a:ext cx="12273967" cy="414900"/>
          </a:xfrm>
          <a:prstGeom prst="rect">
            <a:avLst/>
          </a:prstGeom>
          <a:gradFill flip="none" rotWithShape="1">
            <a:gsLst>
              <a:gs pos="0">
                <a:schemeClr val="tx2">
                  <a:lumMod val="40000"/>
                  <a:lumOff val="60000"/>
                  <a:tint val="66000"/>
                  <a:satMod val="160000"/>
                </a:schemeClr>
              </a:gs>
              <a:gs pos="50000">
                <a:schemeClr val="tx2">
                  <a:lumMod val="40000"/>
                  <a:lumOff val="60000"/>
                  <a:tint val="44500"/>
                  <a:satMod val="160000"/>
                </a:schemeClr>
              </a:gs>
              <a:gs pos="100000">
                <a:schemeClr val="tx2">
                  <a:lumMod val="40000"/>
                  <a:lumOff val="60000"/>
                  <a:tint val="23500"/>
                  <a:satMod val="160000"/>
                </a:schemeClr>
              </a:gs>
            </a:gsLst>
            <a:lin ang="2700000" scaled="1"/>
            <a:tileRect/>
          </a:gradFill>
          <a:ln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sr-Cyrl-RS" sz="1200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Ђ</a:t>
            </a:r>
            <a:r>
              <a:rPr lang="en-US" sz="1400">
                <a:solidFill>
                  <a:sysClr val="windowText" lastClr="000000"/>
                </a:solidFill>
                <a:effectLst/>
                <a:latin typeface="Georgia" pitchFamily="18" charset="0"/>
              </a:rPr>
              <a:t>. </a:t>
            </a:r>
            <a:r>
              <a:rPr lang="sr-Cyrl-RS" sz="1200">
                <a:solidFill>
                  <a:schemeClr val="tx1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КОНТРОЛНО ОКРУЖЕЊЕ И ПРОЦЕСИ</a:t>
            </a:r>
            <a:endPara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endParaRPr>
          </a:p>
          <a:p>
            <a:r>
              <a:rPr lang="en-US" sz="1400">
                <a:solidFill>
                  <a:sysClr val="windowText" lastClr="000000"/>
                </a:solidFill>
                <a:effectLst/>
                <a:latin typeface="Georgia" pitchFamily="18" charset="0"/>
              </a:rPr>
              <a:t>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0</xdr:row>
      <xdr:rowOff>91440</xdr:rowOff>
    </xdr:from>
    <xdr:to>
      <xdr:col>4</xdr:col>
      <xdr:colOff>1091293</xdr:colOff>
      <xdr:row>2</xdr:row>
      <xdr:rowOff>259080</xdr:rowOff>
    </xdr:to>
    <xdr:sp macro="" textlink="">
      <xdr:nvSpPr>
        <xdr:cNvPr id="7" name="Round Same Side Corner Rectangle 6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SpPr/>
      </xdr:nvSpPr>
      <xdr:spPr>
        <a:xfrm>
          <a:off x="333375" y="91440"/>
          <a:ext cx="6520543" cy="548640"/>
        </a:xfrm>
        <a:prstGeom prst="round2Same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0" scaled="0"/>
        </a:gradFill>
        <a:ln w="3175">
          <a:solidFill>
            <a:schemeClr val="bg2">
              <a:lumMod val="75000"/>
            </a:schemeClr>
          </a:solidFill>
        </a:ln>
        <a:effectLst>
          <a:outerShdw blurRad="50800" dist="38100" dir="16200000" rotWithShape="0">
            <a:prstClr val="black">
              <a:alpha val="40000"/>
            </a:prstClr>
          </a:outerShdw>
        </a:effectLst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vert="horz" rtlCol="0" anchor="ctr"/>
        <a:lstStyle/>
        <a:p>
          <a:pPr algn="ctr"/>
          <a:r>
            <a:rPr lang="sr-Cyrl-RS" sz="2000">
              <a:latin typeface="Times New Roman" panose="02020603050405020304" pitchFamily="18" charset="0"/>
              <a:cs typeface="Times New Roman" panose="02020603050405020304" pitchFamily="18" charset="0"/>
            </a:rPr>
            <a:t>УПИТНИК корпоративног управљања за јавна предузећа</a:t>
          </a:r>
        </a:p>
      </xdr:txBody>
    </xdr:sp>
    <xdr:clientData/>
  </xdr:twoCellAnchor>
  <xdr:twoCellAnchor>
    <xdr:from>
      <xdr:col>1</xdr:col>
      <xdr:colOff>6898</xdr:colOff>
      <xdr:row>11</xdr:row>
      <xdr:rowOff>34481</xdr:rowOff>
    </xdr:from>
    <xdr:to>
      <xdr:col>4</xdr:col>
      <xdr:colOff>1438056</xdr:colOff>
      <xdr:row>38</xdr:row>
      <xdr:rowOff>130608</xdr:rowOff>
    </xdr:to>
    <xdr:graphicFrame macro="">
      <xdr:nvGraphicFramePr>
        <xdr:cNvPr id="9" name="Chart 8"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</xdr:colOff>
      <xdr:row>39</xdr:row>
      <xdr:rowOff>152393</xdr:rowOff>
    </xdr:from>
    <xdr:to>
      <xdr:col>4</xdr:col>
      <xdr:colOff>1440684</xdr:colOff>
      <xdr:row>64</xdr:row>
      <xdr:rowOff>286407</xdr:rowOff>
    </xdr:to>
    <xdr:graphicFrame macro="">
      <xdr:nvGraphicFramePr>
        <xdr:cNvPr id="10" name="Chart 9"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1457325</xdr:colOff>
      <xdr:row>21</xdr:row>
      <xdr:rowOff>333375</xdr:rowOff>
    </xdr:from>
    <xdr:to>
      <xdr:col>2</xdr:col>
      <xdr:colOff>1457325</xdr:colOff>
      <xdr:row>23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CCC56599-BC8F-4E5E-8A54-A71E0FD8F5BA}"/>
            </a:ext>
          </a:extLst>
        </xdr:cNvPr>
        <xdr:cNvSpPr txBox="1">
          <a:spLocks noChangeArrowheads="1"/>
        </xdr:cNvSpPr>
      </xdr:nvSpPr>
      <xdr:spPr bwMode="auto">
        <a:xfrm>
          <a:off x="2266950" y="6438900"/>
          <a:ext cx="57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1457325</xdr:colOff>
      <xdr:row>21</xdr:row>
      <xdr:rowOff>333375</xdr:rowOff>
    </xdr:from>
    <xdr:to>
      <xdr:col>2</xdr:col>
      <xdr:colOff>1457325</xdr:colOff>
      <xdr:row>22</xdr:row>
      <xdr:rowOff>95250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2266950" y="6438900"/>
          <a:ext cx="571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AT102"/>
  <sheetViews>
    <sheetView zoomScale="115" zoomScaleNormal="115" zoomScaleSheetLayoutView="120" zoomScalePageLayoutView="50" workbookViewId="0">
      <selection activeCell="M69" sqref="M69"/>
    </sheetView>
  </sheetViews>
  <sheetFormatPr defaultRowHeight="12.75"/>
  <cols>
    <col min="1" max="1" width="1.85546875" style="27" customWidth="1"/>
    <col min="2" max="2" width="4.42578125" style="27" customWidth="1"/>
    <col min="3" max="3" width="93" style="128" customWidth="1"/>
    <col min="4" max="4" width="0.85546875" style="128" customWidth="1"/>
    <col min="5" max="5" width="16.42578125" style="129" customWidth="1"/>
    <col min="6" max="6" width="1.7109375" style="129" customWidth="1"/>
    <col min="7" max="7" width="13.42578125" style="129" customWidth="1"/>
    <col min="8" max="8" width="1.7109375" style="129" customWidth="1"/>
    <col min="9" max="9" width="12.28515625" style="129" customWidth="1"/>
    <col min="10" max="10" width="1.7109375" style="129" customWidth="1"/>
    <col min="11" max="11" width="17.42578125" style="27" customWidth="1"/>
    <col min="12" max="12" width="1.7109375" style="28" customWidth="1"/>
    <col min="13" max="13" width="36.140625" style="28" customWidth="1"/>
    <col min="14" max="14" width="20.7109375" style="28" hidden="1" customWidth="1"/>
    <col min="15" max="22" width="20.7109375" style="27" hidden="1" customWidth="1"/>
    <col min="23" max="23" width="23.5703125" style="27" hidden="1" customWidth="1"/>
    <col min="24" max="24" width="21" style="27" hidden="1" customWidth="1"/>
    <col min="25" max="25" width="9.140625" style="27" customWidth="1"/>
    <col min="26" max="16384" width="9.140625" style="27"/>
  </cols>
  <sheetData>
    <row r="1" spans="1:24" ht="31.5" customHeight="1">
      <c r="A1" s="34"/>
      <c r="B1" s="34"/>
      <c r="C1" s="157"/>
      <c r="D1" s="157"/>
      <c r="E1" s="158"/>
      <c r="F1" s="158"/>
      <c r="G1" s="158"/>
      <c r="H1" s="158"/>
      <c r="I1" s="158"/>
      <c r="J1" s="158"/>
      <c r="K1" s="158"/>
      <c r="L1" s="37"/>
      <c r="M1" s="37"/>
      <c r="N1" s="37"/>
    </row>
    <row r="2" spans="1:24" ht="39" customHeight="1">
      <c r="A2" s="34"/>
      <c r="B2" s="34"/>
      <c r="C2" s="38"/>
      <c r="D2" s="38"/>
      <c r="E2" s="39"/>
      <c r="F2" s="39"/>
      <c r="G2" s="39"/>
      <c r="H2" s="39"/>
      <c r="I2" s="39"/>
      <c r="J2" s="39"/>
      <c r="K2" s="34"/>
      <c r="L2" s="37"/>
      <c r="M2" s="37"/>
      <c r="N2" s="37"/>
    </row>
    <row r="3" spans="1:24" s="42" customFormat="1" ht="21.75" customHeight="1">
      <c r="A3" s="9"/>
      <c r="B3" s="9"/>
      <c r="C3" s="24" t="s">
        <v>12</v>
      </c>
      <c r="D3" s="26"/>
      <c r="E3" s="162" t="s">
        <v>96</v>
      </c>
      <c r="F3" s="163"/>
      <c r="G3" s="163"/>
      <c r="H3" s="163"/>
      <c r="I3" s="163"/>
      <c r="J3" s="163"/>
      <c r="K3" s="164"/>
      <c r="L3" s="40"/>
      <c r="M3" s="41"/>
      <c r="N3" s="41"/>
    </row>
    <row r="4" spans="1:24" s="42" customFormat="1" ht="6.75" customHeight="1">
      <c r="A4" s="9"/>
      <c r="B4" s="9"/>
      <c r="C4" s="1"/>
      <c r="D4" s="26"/>
      <c r="E4" s="25"/>
      <c r="F4" s="25"/>
      <c r="G4" s="25"/>
      <c r="H4" s="25"/>
      <c r="I4" s="9"/>
      <c r="J4" s="9"/>
      <c r="K4" s="26"/>
      <c r="L4" s="40"/>
      <c r="M4" s="41"/>
      <c r="N4" s="41"/>
    </row>
    <row r="5" spans="1:24" s="42" customFormat="1" ht="23.25" customHeight="1">
      <c r="A5" s="9"/>
      <c r="B5" s="9"/>
      <c r="C5" s="24" t="s">
        <v>13</v>
      </c>
      <c r="D5" s="26"/>
      <c r="E5" s="159" t="s">
        <v>97</v>
      </c>
      <c r="F5" s="160"/>
      <c r="G5" s="160"/>
      <c r="H5" s="160"/>
      <c r="I5" s="160"/>
      <c r="J5" s="160"/>
      <c r="K5" s="161"/>
      <c r="L5" s="40"/>
      <c r="M5" s="41"/>
      <c r="N5" s="41"/>
    </row>
    <row r="6" spans="1:24" s="42" customFormat="1" ht="21.75" customHeight="1">
      <c r="A6" s="9"/>
      <c r="B6" s="9"/>
      <c r="C6" s="2"/>
      <c r="D6" s="2"/>
      <c r="E6" s="25"/>
      <c r="F6" s="25"/>
      <c r="G6" s="25"/>
      <c r="H6" s="25"/>
      <c r="I6" s="25"/>
      <c r="J6" s="25"/>
      <c r="K6" s="9"/>
      <c r="L6" s="41"/>
      <c r="M6" s="41"/>
      <c r="N6" s="41"/>
    </row>
    <row r="7" spans="1:24" s="42" customFormat="1" ht="20.25" customHeight="1" thickBot="1">
      <c r="A7" s="9"/>
      <c r="B7" s="9"/>
      <c r="C7" s="2" t="s">
        <v>14</v>
      </c>
      <c r="D7" s="43"/>
      <c r="E7" s="25"/>
      <c r="F7" s="25"/>
      <c r="G7" s="25"/>
      <c r="H7" s="25"/>
      <c r="I7" s="25"/>
      <c r="J7" s="25"/>
      <c r="K7" s="9"/>
      <c r="L7" s="41"/>
      <c r="M7" s="41"/>
      <c r="N7" s="41"/>
    </row>
    <row r="8" spans="1:24" s="42" customFormat="1" ht="27.75" customHeight="1">
      <c r="A8" s="9"/>
      <c r="B8" s="9"/>
      <c r="C8" s="168">
        <f>($X$23*$I$13)+($X$39*$I$25)+($X$50*$I$42)+($X$63*$I$53)+($X$73*$I$65)+($X$89*$I$75)+($X$97*$I$91)</f>
        <v>0.59959166666666663</v>
      </c>
      <c r="D8" s="44"/>
      <c r="E8" s="25"/>
      <c r="F8" s="25"/>
      <c r="G8" s="25"/>
      <c r="H8" s="25"/>
      <c r="I8" s="25"/>
      <c r="J8" s="25"/>
      <c r="K8" s="9"/>
      <c r="L8" s="41"/>
      <c r="M8" s="41"/>
      <c r="N8" s="41"/>
    </row>
    <row r="9" spans="1:24" s="42" customFormat="1" ht="4.5" customHeight="1" thickBot="1">
      <c r="A9" s="9"/>
      <c r="B9" s="9"/>
      <c r="C9" s="169"/>
      <c r="D9" s="2"/>
      <c r="E9" s="25"/>
      <c r="F9" s="25"/>
      <c r="G9" s="25"/>
      <c r="H9" s="25"/>
      <c r="I9" s="25"/>
      <c r="J9" s="25"/>
      <c r="K9" s="9"/>
      <c r="L9" s="41"/>
      <c r="M9" s="41"/>
      <c r="N9" s="41"/>
    </row>
    <row r="10" spans="1:24" s="47" customFormat="1" ht="15.75">
      <c r="A10" s="11"/>
      <c r="B10" s="11"/>
      <c r="C10" s="11"/>
      <c r="D10" s="11"/>
      <c r="E10" s="11" t="s">
        <v>1</v>
      </c>
      <c r="F10" s="45"/>
      <c r="G10" s="11" t="s">
        <v>2</v>
      </c>
      <c r="H10" s="45"/>
      <c r="I10" s="11" t="s">
        <v>3</v>
      </c>
      <c r="J10" s="45"/>
      <c r="K10" s="12" t="s">
        <v>4</v>
      </c>
      <c r="L10" s="46"/>
      <c r="M10" s="12" t="s">
        <v>10</v>
      </c>
      <c r="N10" s="12"/>
    </row>
    <row r="11" spans="1:24" s="42" customFormat="1" ht="38.25" customHeight="1">
      <c r="A11" s="9"/>
      <c r="B11" s="9"/>
      <c r="C11" s="2"/>
      <c r="D11" s="2"/>
      <c r="E11" s="3" t="s">
        <v>15</v>
      </c>
      <c r="F11" s="48"/>
      <c r="G11" s="3" t="s">
        <v>16</v>
      </c>
      <c r="H11" s="48"/>
      <c r="I11" s="4" t="s">
        <v>17</v>
      </c>
      <c r="J11" s="48"/>
      <c r="K11" s="5" t="s">
        <v>18</v>
      </c>
      <c r="L11" s="49"/>
      <c r="M11" s="5" t="s">
        <v>24</v>
      </c>
      <c r="N11" s="49"/>
    </row>
    <row r="12" spans="1:24" s="42" customFormat="1" ht="6" customHeight="1" thickBot="1">
      <c r="A12" s="9"/>
      <c r="B12" s="9"/>
      <c r="C12" s="43"/>
      <c r="D12" s="43"/>
      <c r="E12" s="48"/>
      <c r="F12" s="48"/>
      <c r="G12" s="48"/>
      <c r="H12" s="48"/>
      <c r="I12" s="48"/>
      <c r="J12" s="48"/>
      <c r="K12" s="49"/>
      <c r="L12" s="41"/>
      <c r="M12" s="41"/>
      <c r="N12" s="41"/>
      <c r="S12" s="8"/>
      <c r="T12" s="8" t="s">
        <v>8</v>
      </c>
      <c r="U12" s="50"/>
    </row>
    <row r="13" spans="1:24" s="42" customFormat="1" ht="72.75" customHeight="1" thickBot="1">
      <c r="A13" s="9"/>
      <c r="B13" s="165"/>
      <c r="C13" s="165"/>
      <c r="D13" s="143"/>
      <c r="E13" s="51"/>
      <c r="F13" s="52"/>
      <c r="G13" s="52"/>
      <c r="H13" s="52"/>
      <c r="I13" s="13">
        <v>0.15</v>
      </c>
      <c r="J13" s="53"/>
      <c r="K13" s="54"/>
      <c r="L13" s="41"/>
      <c r="M13" s="16" t="s">
        <v>54</v>
      </c>
      <c r="N13" s="41"/>
      <c r="O13" s="7" t="s">
        <v>23</v>
      </c>
      <c r="P13" s="6" t="s">
        <v>20</v>
      </c>
      <c r="Q13" s="6" t="s">
        <v>19</v>
      </c>
      <c r="R13" s="6" t="s">
        <v>21</v>
      </c>
      <c r="S13" s="6" t="s">
        <v>22</v>
      </c>
      <c r="T13" s="8" t="s">
        <v>5</v>
      </c>
      <c r="U13" s="8" t="s">
        <v>6</v>
      </c>
      <c r="V13" s="8" t="s">
        <v>7</v>
      </c>
      <c r="W13" s="8" t="s">
        <v>9</v>
      </c>
      <c r="X13" s="8"/>
    </row>
    <row r="14" spans="1:24" s="42" customFormat="1" ht="9.9499999999999993" customHeight="1">
      <c r="A14" s="9"/>
      <c r="B14" s="55" t="s">
        <v>11</v>
      </c>
      <c r="C14" s="56"/>
      <c r="D14" s="57"/>
      <c r="E14" s="52"/>
      <c r="F14" s="58"/>
      <c r="G14" s="58"/>
      <c r="H14" s="58"/>
      <c r="I14" s="53"/>
      <c r="J14" s="59"/>
      <c r="K14" s="60"/>
      <c r="L14" s="61"/>
      <c r="M14" s="62"/>
      <c r="N14" s="41"/>
      <c r="T14" s="50"/>
    </row>
    <row r="15" spans="1:24" s="42" customFormat="1" ht="139.5" customHeight="1">
      <c r="A15" s="9"/>
      <c r="B15" s="19" t="s">
        <v>34</v>
      </c>
      <c r="C15" s="16" t="s">
        <v>77</v>
      </c>
      <c r="D15" s="63"/>
      <c r="E15" s="144" t="s">
        <v>20</v>
      </c>
      <c r="F15" s="64"/>
      <c r="G15" s="145" t="s">
        <v>5</v>
      </c>
      <c r="H15" s="64"/>
      <c r="I15" s="65">
        <v>25</v>
      </c>
      <c r="J15" s="64"/>
      <c r="K15" s="146">
        <f>X15</f>
        <v>6.3E-2</v>
      </c>
      <c r="L15" s="66"/>
      <c r="M15" s="67" t="s">
        <v>64</v>
      </c>
      <c r="N15" s="66"/>
      <c r="O15" s="68">
        <f>IF(E15=$O$13,0%,0)</f>
        <v>0</v>
      </c>
      <c r="P15" s="68">
        <f>IF(E15=$P$13,6.3%,0)</f>
        <v>6.3E-2</v>
      </c>
      <c r="Q15" s="68">
        <f>IF(E15=$Q$13,31.3%,0)</f>
        <v>0</v>
      </c>
      <c r="R15" s="68">
        <f>IF(E15=$R$13,56.3%,0)</f>
        <v>0</v>
      </c>
      <c r="S15" s="68">
        <f>IF(E15=$S$13,81.3%,0)</f>
        <v>0</v>
      </c>
      <c r="T15" s="68">
        <f>IF($G15=T$13,0%,0)</f>
        <v>0</v>
      </c>
      <c r="U15" s="68">
        <f>IF($G15=U$13,6.3%,0)</f>
        <v>0</v>
      </c>
      <c r="V15" s="68">
        <f>IF($G15=V$13,12.5%,0)</f>
        <v>0</v>
      </c>
      <c r="W15" s="68">
        <f>IF($G15=W$13,18.8%,0)</f>
        <v>0</v>
      </c>
      <c r="X15" s="69">
        <f>IF(E15=$O$13,0,(I15*(SUM(O15:S15)+SUM(T15:W15)))/I15)</f>
        <v>6.3E-2</v>
      </c>
    </row>
    <row r="16" spans="1:24" s="42" customFormat="1" ht="9.9499999999999993" customHeight="1">
      <c r="A16" s="9"/>
      <c r="B16" s="21"/>
      <c r="C16" s="63"/>
      <c r="D16" s="63"/>
      <c r="E16" s="63"/>
      <c r="F16" s="64"/>
      <c r="G16" s="63"/>
      <c r="H16" s="64"/>
      <c r="I16" s="64"/>
      <c r="J16" s="64"/>
      <c r="K16" s="70"/>
      <c r="L16" s="66"/>
      <c r="M16" s="71"/>
      <c r="N16" s="66"/>
      <c r="T16" s="72"/>
      <c r="U16" s="50"/>
    </row>
    <row r="17" spans="1:46" s="42" customFormat="1" ht="78" customHeight="1">
      <c r="A17" s="9"/>
      <c r="B17" s="20" t="s">
        <v>35</v>
      </c>
      <c r="C17" s="16" t="s">
        <v>65</v>
      </c>
      <c r="D17" s="63"/>
      <c r="E17" s="144" t="s">
        <v>19</v>
      </c>
      <c r="F17" s="64"/>
      <c r="G17" s="147" t="s">
        <v>6</v>
      </c>
      <c r="H17" s="64"/>
      <c r="I17" s="65">
        <v>35</v>
      </c>
      <c r="J17" s="64"/>
      <c r="K17" s="148">
        <f>X17</f>
        <v>0.376</v>
      </c>
      <c r="L17" s="66"/>
      <c r="M17" s="67" t="s">
        <v>64</v>
      </c>
      <c r="N17" s="66"/>
      <c r="O17" s="68">
        <f>IF(E17=$O$13,0%,0)</f>
        <v>0</v>
      </c>
      <c r="P17" s="68">
        <f>IF(E17=$P$13,6.3%,0)</f>
        <v>0</v>
      </c>
      <c r="Q17" s="68">
        <f>IF(E17=$Q$13,31.3%,0)</f>
        <v>0.313</v>
      </c>
      <c r="R17" s="68">
        <f>IF(E17=$R$13,56.3%,0)</f>
        <v>0</v>
      </c>
      <c r="S17" s="68">
        <f>IF(E17=$S$13,81.3%,0)</f>
        <v>0</v>
      </c>
      <c r="T17" s="68">
        <f>IF($G17=T$13,0%,0)</f>
        <v>0</v>
      </c>
      <c r="U17" s="68">
        <f>IF($G17=U$13,6.3%,0)</f>
        <v>6.3E-2</v>
      </c>
      <c r="V17" s="68">
        <f>IF($G17=V$13,12.5%,0)</f>
        <v>0</v>
      </c>
      <c r="W17" s="68">
        <f>IF($G17=W$13,18.8%,0)</f>
        <v>0</v>
      </c>
      <c r="X17" s="69">
        <f>IF(E17=$O$13,0,(I17*(SUM(O17:S17)+SUM(T17:W17)))/I17)</f>
        <v>0.376</v>
      </c>
    </row>
    <row r="18" spans="1:46" s="9" customFormat="1" ht="9.9499999999999993" customHeight="1">
      <c r="B18" s="14"/>
      <c r="C18" s="17"/>
      <c r="D18" s="63"/>
      <c r="E18" s="149"/>
      <c r="F18" s="64"/>
      <c r="G18" s="150"/>
      <c r="H18" s="64"/>
      <c r="I18" s="73"/>
      <c r="J18" s="64"/>
      <c r="K18" s="74"/>
      <c r="L18" s="66"/>
      <c r="M18" s="67"/>
      <c r="N18" s="66"/>
      <c r="O18" s="75"/>
      <c r="P18" s="75"/>
      <c r="Q18" s="75"/>
      <c r="R18" s="75"/>
      <c r="S18" s="75"/>
      <c r="T18" s="75"/>
      <c r="U18" s="75"/>
      <c r="V18" s="75"/>
      <c r="W18" s="75"/>
      <c r="X18" s="76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</row>
    <row r="19" spans="1:46" s="42" customFormat="1" ht="79.5" customHeight="1">
      <c r="A19" s="9"/>
      <c r="B19" s="21" t="s">
        <v>36</v>
      </c>
      <c r="C19" s="16" t="s">
        <v>66</v>
      </c>
      <c r="D19" s="63"/>
      <c r="E19" s="144" t="s">
        <v>19</v>
      </c>
      <c r="F19" s="64"/>
      <c r="G19" s="147" t="s">
        <v>6</v>
      </c>
      <c r="H19" s="64"/>
      <c r="I19" s="65">
        <v>20</v>
      </c>
      <c r="J19" s="64"/>
      <c r="K19" s="146">
        <f>X19</f>
        <v>0.376</v>
      </c>
      <c r="L19" s="66"/>
      <c r="M19" s="67" t="s">
        <v>64</v>
      </c>
      <c r="N19" s="66"/>
      <c r="O19" s="68">
        <f>IF(E19=$O$13,0%,0)</f>
        <v>0</v>
      </c>
      <c r="P19" s="68">
        <f>IF(E19=$P$13,6.3%,0)</f>
        <v>0</v>
      </c>
      <c r="Q19" s="68">
        <f>IF(E19=$Q$13,31.3%,0)</f>
        <v>0.313</v>
      </c>
      <c r="R19" s="68">
        <f>IF(E19=$R$13,56.3%,0)</f>
        <v>0</v>
      </c>
      <c r="S19" s="68">
        <f>IF(E19=$S$13,81.3%,0)</f>
        <v>0</v>
      </c>
      <c r="T19" s="68">
        <f>IF($G19=T$13,0%,0)</f>
        <v>0</v>
      </c>
      <c r="U19" s="68">
        <f>IF($G19=U$13,6.3%,0)</f>
        <v>6.3E-2</v>
      </c>
      <c r="V19" s="68">
        <f>IF($G19=V$13,12.5%,0)</f>
        <v>0</v>
      </c>
      <c r="W19" s="68">
        <f>IF($G19=W$13,18.8%,0)</f>
        <v>0</v>
      </c>
      <c r="X19" s="69">
        <f>IF(E19=$O$13,0,(I19*(SUM(O19:S19)+SUM(T19:W19)))/I19)</f>
        <v>0.376</v>
      </c>
    </row>
    <row r="20" spans="1:46" s="42" customFormat="1" ht="9.9499999999999993" customHeight="1">
      <c r="A20" s="9"/>
      <c r="B20" s="21"/>
      <c r="C20" s="63"/>
      <c r="D20" s="63"/>
      <c r="E20" s="64"/>
      <c r="F20" s="64"/>
      <c r="G20" s="64"/>
      <c r="H20" s="64"/>
      <c r="I20" s="64"/>
      <c r="J20" s="64"/>
      <c r="K20" s="70"/>
      <c r="L20" s="66"/>
      <c r="M20" s="71"/>
      <c r="N20" s="66"/>
      <c r="T20" s="72"/>
      <c r="U20" s="50"/>
    </row>
    <row r="21" spans="1:46" s="42" customFormat="1" ht="96" customHeight="1">
      <c r="A21" s="9"/>
      <c r="B21" s="21" t="s">
        <v>37</v>
      </c>
      <c r="C21" s="16" t="s">
        <v>67</v>
      </c>
      <c r="D21" s="63"/>
      <c r="E21" s="144" t="s">
        <v>21</v>
      </c>
      <c r="F21" s="64"/>
      <c r="G21" s="147" t="s">
        <v>7</v>
      </c>
      <c r="H21" s="64"/>
      <c r="I21" s="65">
        <v>20</v>
      </c>
      <c r="J21" s="64"/>
      <c r="K21" s="146">
        <f>X21</f>
        <v>0.68799999999999994</v>
      </c>
      <c r="L21" s="66"/>
      <c r="M21" s="67" t="s">
        <v>64</v>
      </c>
      <c r="N21" s="66"/>
      <c r="O21" s="68">
        <f>IF(E21=$O$13,0%,0)</f>
        <v>0</v>
      </c>
      <c r="P21" s="68">
        <f>IF(E21=$P$13,6.3%,0)</f>
        <v>0</v>
      </c>
      <c r="Q21" s="68">
        <f>IF(E21=$Q$13,31.3%,0)</f>
        <v>0</v>
      </c>
      <c r="R21" s="68">
        <f>IF(E21=$R$13,56.3%,0)</f>
        <v>0.56299999999999994</v>
      </c>
      <c r="S21" s="68">
        <f>IF(E21=$S$13,81.3%,0)</f>
        <v>0</v>
      </c>
      <c r="T21" s="68">
        <f>IF($G21=T$13,0%,0)</f>
        <v>0</v>
      </c>
      <c r="U21" s="68">
        <f>IF($G21=U$13,6.3%,0)</f>
        <v>0</v>
      </c>
      <c r="V21" s="68">
        <f>IF($G21=V$13,12.5%,0)</f>
        <v>0.125</v>
      </c>
      <c r="W21" s="68">
        <f>IF($G21=W$13,18.8%,0)</f>
        <v>0</v>
      </c>
      <c r="X21" s="69">
        <f>IF(E21=$O$13,0,(I21*(SUM(O21:S21)+SUM(T21:W21)))/I21)</f>
        <v>0.68799999999999994</v>
      </c>
    </row>
    <row r="22" spans="1:46" s="42" customFormat="1" ht="48.75" customHeight="1" thickBot="1">
      <c r="A22" s="9"/>
      <c r="B22" s="77"/>
      <c r="C22" s="142" t="s">
        <v>92</v>
      </c>
      <c r="D22" s="78"/>
      <c r="E22" s="79"/>
      <c r="F22" s="79"/>
      <c r="G22" s="79"/>
      <c r="H22" s="79"/>
      <c r="I22" s="64"/>
      <c r="J22" s="64"/>
      <c r="K22" s="80"/>
      <c r="L22" s="81"/>
      <c r="M22" s="82"/>
      <c r="N22" s="66"/>
      <c r="T22" s="72"/>
      <c r="U22" s="50"/>
    </row>
    <row r="23" spans="1:46" s="42" customFormat="1" ht="24" customHeight="1" thickBot="1">
      <c r="A23" s="9"/>
      <c r="B23" s="9"/>
      <c r="C23" s="2"/>
      <c r="D23" s="2"/>
      <c r="E23" s="25"/>
      <c r="F23" s="25"/>
      <c r="G23" s="25"/>
      <c r="H23" s="25"/>
      <c r="I23" s="83">
        <f>SUM(I15:I21)</f>
        <v>100</v>
      </c>
      <c r="J23" s="84"/>
      <c r="K23" s="151">
        <f>X23</f>
        <v>0.37574999999999997</v>
      </c>
      <c r="L23" s="66"/>
      <c r="M23" s="66"/>
      <c r="N23" s="66"/>
      <c r="U23" s="50"/>
      <c r="X23" s="72">
        <f>AVERAGE(X15:X21)</f>
        <v>0.37574999999999997</v>
      </c>
    </row>
    <row r="24" spans="1:46" s="42" customFormat="1" ht="9" customHeight="1" thickBot="1">
      <c r="A24" s="9"/>
      <c r="B24" s="9"/>
      <c r="C24" s="2" t="s">
        <v>0</v>
      </c>
      <c r="D24" s="2"/>
      <c r="E24" s="25"/>
      <c r="F24" s="25"/>
      <c r="G24" s="25"/>
      <c r="H24" s="25"/>
      <c r="I24" s="25"/>
      <c r="J24" s="25"/>
      <c r="K24" s="9"/>
      <c r="L24" s="66"/>
      <c r="M24" s="66"/>
      <c r="N24" s="66"/>
      <c r="T24" s="85"/>
    </row>
    <row r="25" spans="1:46" s="42" customFormat="1" ht="28.5" customHeight="1" thickBot="1">
      <c r="A25" s="9"/>
      <c r="B25" s="86"/>
      <c r="C25" s="143"/>
      <c r="D25" s="143"/>
      <c r="E25" s="52"/>
      <c r="F25" s="52"/>
      <c r="G25" s="52"/>
      <c r="H25" s="52"/>
      <c r="I25" s="13">
        <v>0.2</v>
      </c>
      <c r="J25" s="53"/>
      <c r="K25" s="54"/>
      <c r="L25" s="66"/>
      <c r="M25" s="87"/>
      <c r="N25" s="66"/>
      <c r="O25" s="42">
        <v>1</v>
      </c>
      <c r="P25" s="42">
        <v>2</v>
      </c>
      <c r="Q25" s="42">
        <v>3</v>
      </c>
      <c r="R25" s="42">
        <v>4</v>
      </c>
      <c r="S25" s="42">
        <v>4</v>
      </c>
      <c r="T25" s="88"/>
    </row>
    <row r="26" spans="1:46" s="42" customFormat="1" ht="9.9499999999999993" customHeight="1">
      <c r="A26" s="9"/>
      <c r="B26" s="89"/>
      <c r="C26" s="57"/>
      <c r="D26" s="57"/>
      <c r="E26" s="58"/>
      <c r="F26" s="58"/>
      <c r="G26" s="58"/>
      <c r="H26" s="58"/>
      <c r="I26" s="59"/>
      <c r="J26" s="59"/>
      <c r="K26" s="60"/>
      <c r="L26" s="90"/>
      <c r="M26" s="91"/>
      <c r="N26" s="66"/>
      <c r="T26" s="88"/>
    </row>
    <row r="27" spans="1:46" s="42" customFormat="1" ht="150" customHeight="1">
      <c r="A27" s="9"/>
      <c r="B27" s="21" t="s">
        <v>38</v>
      </c>
      <c r="C27" s="16" t="s">
        <v>80</v>
      </c>
      <c r="D27" s="63"/>
      <c r="E27" s="144" t="s">
        <v>21</v>
      </c>
      <c r="F27" s="64"/>
      <c r="G27" s="147" t="s">
        <v>7</v>
      </c>
      <c r="H27" s="64"/>
      <c r="I27" s="65">
        <v>20</v>
      </c>
      <c r="J27" s="64"/>
      <c r="K27" s="152">
        <f>X27</f>
        <v>0.68799999999999994</v>
      </c>
      <c r="L27" s="66"/>
      <c r="M27" s="67" t="s">
        <v>64</v>
      </c>
      <c r="N27" s="66"/>
      <c r="O27" s="68">
        <f>IF(E27=$O$13,0%,0)</f>
        <v>0</v>
      </c>
      <c r="P27" s="68">
        <f>IF(E27=$P$13,6.3%,0)</f>
        <v>0</v>
      </c>
      <c r="Q27" s="68">
        <f>IF(E27=$Q$13,31.3%,0)</f>
        <v>0</v>
      </c>
      <c r="R27" s="68">
        <f>IF(E27=$R$13,56.3%,0)</f>
        <v>0.56299999999999994</v>
      </c>
      <c r="S27" s="68">
        <f>IF(E27=$S$13,81.3%,0)</f>
        <v>0</v>
      </c>
      <c r="T27" s="68">
        <f>IF($G27=T$13,0%,0)</f>
        <v>0</v>
      </c>
      <c r="U27" s="68">
        <f>IF($G27=U$13,6.3%,0)</f>
        <v>0</v>
      </c>
      <c r="V27" s="68">
        <f>IF($G27=V$13,12.5%,0)</f>
        <v>0.125</v>
      </c>
      <c r="W27" s="68">
        <f>IF($G27=W$13,18.8%,0)</f>
        <v>0</v>
      </c>
      <c r="X27" s="69">
        <f>IF(E27=$O$13,0,(I27*(SUM(O27:S27)+SUM(T27:W27)))/I27)</f>
        <v>0.68799999999999994</v>
      </c>
    </row>
    <row r="28" spans="1:46" s="42" customFormat="1" ht="9.9499999999999993" customHeight="1">
      <c r="A28" s="9"/>
      <c r="B28" s="21"/>
      <c r="C28" s="92"/>
      <c r="D28" s="63"/>
      <c r="E28" s="64"/>
      <c r="F28" s="64"/>
      <c r="G28" s="64"/>
      <c r="H28" s="64"/>
      <c r="I28" s="64"/>
      <c r="J28" s="64"/>
      <c r="K28" s="70"/>
      <c r="L28" s="66"/>
      <c r="M28" s="71"/>
      <c r="N28" s="66"/>
      <c r="T28" s="72"/>
      <c r="U28" s="50"/>
    </row>
    <row r="29" spans="1:46" s="42" customFormat="1" ht="91.5" customHeight="1">
      <c r="A29" s="9"/>
      <c r="B29" s="21" t="s">
        <v>39</v>
      </c>
      <c r="C29" s="16" t="s">
        <v>68</v>
      </c>
      <c r="D29" s="63"/>
      <c r="E29" s="144" t="s">
        <v>21</v>
      </c>
      <c r="F29" s="64"/>
      <c r="G29" s="147" t="s">
        <v>7</v>
      </c>
      <c r="H29" s="64"/>
      <c r="I29" s="65">
        <v>20</v>
      </c>
      <c r="J29" s="64"/>
      <c r="K29" s="146">
        <f>X29</f>
        <v>0.68799999999999994</v>
      </c>
      <c r="L29" s="66"/>
      <c r="M29" s="67" t="s">
        <v>64</v>
      </c>
      <c r="N29" s="66"/>
      <c r="O29" s="68">
        <f>IF(E29=$O$13,0%,0)</f>
        <v>0</v>
      </c>
      <c r="P29" s="68">
        <f>IF(E29=$P$13,6.3%,0)</f>
        <v>0</v>
      </c>
      <c r="Q29" s="68">
        <f>IF(E29=$Q$13,31.3%,0)</f>
        <v>0</v>
      </c>
      <c r="R29" s="68">
        <f>IF(E29=$R$13,56.3%,0)</f>
        <v>0.56299999999999994</v>
      </c>
      <c r="S29" s="68">
        <f>IF(E29=$S$13,81.3%,0)</f>
        <v>0</v>
      </c>
      <c r="T29" s="68">
        <f>IF($G29=T$13,0%,0)</f>
        <v>0</v>
      </c>
      <c r="U29" s="68">
        <f>IF($G29=U$13,6.3%,0)</f>
        <v>0</v>
      </c>
      <c r="V29" s="68">
        <f>IF($G29=V$13,12.5%,0)</f>
        <v>0.125</v>
      </c>
      <c r="W29" s="68">
        <f>IF($G29=W$13,18.8%,0)</f>
        <v>0</v>
      </c>
      <c r="X29" s="69">
        <f>IF(E29=$O$13,0,(I29*(SUM(O29:S29)+SUM(T29:W29)))/I29)</f>
        <v>0.68799999999999994</v>
      </c>
    </row>
    <row r="30" spans="1:46" s="42" customFormat="1" ht="9.9499999999999993" customHeight="1">
      <c r="A30" s="9"/>
      <c r="B30" s="21"/>
      <c r="C30" s="92"/>
      <c r="D30" s="63"/>
      <c r="E30" s="63"/>
      <c r="F30" s="64"/>
      <c r="G30" s="63"/>
      <c r="H30" s="64"/>
      <c r="I30" s="64"/>
      <c r="J30" s="64"/>
      <c r="K30" s="70"/>
      <c r="L30" s="66"/>
      <c r="M30" s="71"/>
      <c r="N30" s="66"/>
      <c r="T30" s="72"/>
      <c r="U30" s="50"/>
    </row>
    <row r="31" spans="1:46" s="42" customFormat="1" ht="151.5" customHeight="1">
      <c r="A31" s="9"/>
      <c r="B31" s="21" t="s">
        <v>40</v>
      </c>
      <c r="C31" s="16" t="s">
        <v>69</v>
      </c>
      <c r="D31" s="63"/>
      <c r="E31" s="144" t="s">
        <v>21</v>
      </c>
      <c r="F31" s="64"/>
      <c r="G31" s="147" t="s">
        <v>7</v>
      </c>
      <c r="H31" s="64"/>
      <c r="I31" s="65">
        <v>20</v>
      </c>
      <c r="J31" s="64"/>
      <c r="K31" s="146">
        <f>X31</f>
        <v>0.68799999999999994</v>
      </c>
      <c r="L31" s="66"/>
      <c r="M31" s="67" t="s">
        <v>64</v>
      </c>
      <c r="N31" s="66"/>
      <c r="O31" s="68">
        <f>IF(E31=$O$13,0%,0)</f>
        <v>0</v>
      </c>
      <c r="P31" s="68">
        <f>IF(E31=$P$13,6.3%,0)</f>
        <v>0</v>
      </c>
      <c r="Q31" s="68">
        <f>IF(E31=$Q$13,31.3%,0)</f>
        <v>0</v>
      </c>
      <c r="R31" s="68">
        <f>IF(E31=$R$13,56.3%,0)</f>
        <v>0.56299999999999994</v>
      </c>
      <c r="S31" s="68">
        <f>IF(E31=$S$13,81.3%,0)</f>
        <v>0</v>
      </c>
      <c r="T31" s="68">
        <f>IF($G31=T$13,0%,0)</f>
        <v>0</v>
      </c>
      <c r="U31" s="68">
        <f>IF($G31=U$13,6.3%,0)</f>
        <v>0</v>
      </c>
      <c r="V31" s="68">
        <f>IF($G31=V$13,12.5%,0)</f>
        <v>0.125</v>
      </c>
      <c r="W31" s="68">
        <f>IF($G31=W$13,18.8%,0)</f>
        <v>0</v>
      </c>
      <c r="X31" s="69">
        <f>IF(E31=$O$13,0,(I31*(SUM(O31:S31)+SUM(T31:W31)))/I31)</f>
        <v>0.68799999999999994</v>
      </c>
    </row>
    <row r="32" spans="1:46" s="42" customFormat="1" ht="9.9499999999999993" customHeight="1">
      <c r="A32" s="9"/>
      <c r="B32" s="21"/>
      <c r="C32" s="92"/>
      <c r="D32" s="63"/>
      <c r="E32" s="63"/>
      <c r="F32" s="64"/>
      <c r="G32" s="63"/>
      <c r="H32" s="64"/>
      <c r="I32" s="64"/>
      <c r="J32" s="64"/>
      <c r="K32" s="70"/>
      <c r="L32" s="66"/>
      <c r="M32" s="71"/>
      <c r="N32" s="66"/>
      <c r="T32" s="72"/>
      <c r="U32" s="50"/>
    </row>
    <row r="33" spans="1:24" s="42" customFormat="1" ht="76.5" customHeight="1">
      <c r="A33" s="9"/>
      <c r="B33" s="21" t="s">
        <v>41</v>
      </c>
      <c r="C33" s="16" t="s">
        <v>81</v>
      </c>
      <c r="D33" s="63"/>
      <c r="E33" s="144" t="s">
        <v>23</v>
      </c>
      <c r="F33" s="64"/>
      <c r="G33" s="147" t="s">
        <v>8</v>
      </c>
      <c r="H33" s="64"/>
      <c r="I33" s="65">
        <v>20</v>
      </c>
      <c r="J33" s="64"/>
      <c r="K33" s="146">
        <f>X33</f>
        <v>0</v>
      </c>
      <c r="L33" s="66"/>
      <c r="M33" s="109" t="s">
        <v>99</v>
      </c>
      <c r="N33" s="66"/>
      <c r="O33" s="68">
        <f>IF(E33=$O$13,0%,0)</f>
        <v>0</v>
      </c>
      <c r="P33" s="68">
        <f>IF(E33=$P$13,6.3%,0)</f>
        <v>0</v>
      </c>
      <c r="Q33" s="68">
        <f>IF(E33=$Q$13,31.3%,0)</f>
        <v>0</v>
      </c>
      <c r="R33" s="68">
        <f>IF(E33=$R$13,56.3%,0)</f>
        <v>0</v>
      </c>
      <c r="S33" s="68">
        <f>IF(E33=$S$13,81.3%,0)</f>
        <v>0</v>
      </c>
      <c r="T33" s="68">
        <f>IF($G33=T$13,0%,0)</f>
        <v>0</v>
      </c>
      <c r="U33" s="68">
        <f>IF($G33=U$13,6.3%,0)</f>
        <v>0</v>
      </c>
      <c r="V33" s="68">
        <f>IF($G33=V$13,12.5%,0)</f>
        <v>0</v>
      </c>
      <c r="W33" s="68">
        <f>IF($G33=W$13,18.8%,0)</f>
        <v>0</v>
      </c>
      <c r="X33" s="69">
        <f>IF(E33=$O$13,0,(I33*(SUM(O33:S33)+SUM(T33:W33)))/I33)</f>
        <v>0</v>
      </c>
    </row>
    <row r="34" spans="1:24" s="42" customFormat="1" ht="9.9499999999999993" customHeight="1">
      <c r="A34" s="9"/>
      <c r="B34" s="21"/>
      <c r="C34" s="92"/>
      <c r="D34" s="63"/>
      <c r="E34" s="63"/>
      <c r="F34" s="64"/>
      <c r="G34" s="63"/>
      <c r="H34" s="64"/>
      <c r="I34" s="64"/>
      <c r="J34" s="64"/>
      <c r="K34" s="70"/>
      <c r="L34" s="66"/>
      <c r="M34" s="71"/>
      <c r="N34" s="66"/>
      <c r="T34" s="72"/>
      <c r="U34" s="50"/>
    </row>
    <row r="35" spans="1:24" s="42" customFormat="1" ht="61.5" customHeight="1">
      <c r="A35" s="9"/>
      <c r="B35" s="21" t="s">
        <v>43</v>
      </c>
      <c r="C35" s="16" t="s">
        <v>86</v>
      </c>
      <c r="D35" s="63"/>
      <c r="E35" s="144" t="s">
        <v>21</v>
      </c>
      <c r="F35" s="64"/>
      <c r="G35" s="147" t="s">
        <v>7</v>
      </c>
      <c r="H35" s="64"/>
      <c r="I35" s="65">
        <v>10</v>
      </c>
      <c r="J35" s="64"/>
      <c r="K35" s="146">
        <f>X35</f>
        <v>0.68799999999999994</v>
      </c>
      <c r="L35" s="66"/>
      <c r="M35" s="67" t="s">
        <v>64</v>
      </c>
      <c r="N35" s="66"/>
      <c r="O35" s="68">
        <f>IF(E35=$O$13,0%,0)</f>
        <v>0</v>
      </c>
      <c r="P35" s="68">
        <f>IF(E35=$P$13,6.3%,0)</f>
        <v>0</v>
      </c>
      <c r="Q35" s="68">
        <f>IF(E35=$Q$13,31.3%,0)</f>
        <v>0</v>
      </c>
      <c r="R35" s="68">
        <f>IF(E35=$R$13,56.3%,0)</f>
        <v>0.56299999999999994</v>
      </c>
      <c r="S35" s="68">
        <f>IF(E35=$S$13,81.3%,0)</f>
        <v>0</v>
      </c>
      <c r="T35" s="68">
        <f>IF($G35=T$13,0%,0)</f>
        <v>0</v>
      </c>
      <c r="U35" s="68">
        <f>IF($G35=U$13,6.3%,0)</f>
        <v>0</v>
      </c>
      <c r="V35" s="68">
        <f>IF($G35=V$13,12.5%,0)</f>
        <v>0.125</v>
      </c>
      <c r="W35" s="68">
        <f>IF($G35=W$13,18.8%,0)</f>
        <v>0</v>
      </c>
      <c r="X35" s="69">
        <f>IF(E35=$O$13,0,(I35*(SUM(O35:S35)+SUM(T35:W35)))/I35)</f>
        <v>0.68799999999999994</v>
      </c>
    </row>
    <row r="36" spans="1:24" s="42" customFormat="1" ht="9.9499999999999993" customHeight="1">
      <c r="A36" s="9"/>
      <c r="B36" s="21"/>
      <c r="C36" s="92"/>
      <c r="D36" s="63"/>
      <c r="E36" s="63"/>
      <c r="F36" s="64"/>
      <c r="G36" s="63"/>
      <c r="H36" s="64"/>
      <c r="I36" s="64"/>
      <c r="J36" s="64"/>
      <c r="K36" s="70"/>
      <c r="L36" s="66"/>
      <c r="M36" s="71"/>
      <c r="N36" s="66"/>
      <c r="T36" s="72"/>
      <c r="U36" s="50"/>
    </row>
    <row r="37" spans="1:24" s="42" customFormat="1" ht="93" customHeight="1">
      <c r="A37" s="9"/>
      <c r="B37" s="21" t="s">
        <v>42</v>
      </c>
      <c r="C37" s="16" t="s">
        <v>70</v>
      </c>
      <c r="D37" s="63"/>
      <c r="E37" s="144" t="s">
        <v>23</v>
      </c>
      <c r="F37" s="64"/>
      <c r="G37" s="147" t="s">
        <v>8</v>
      </c>
      <c r="H37" s="64"/>
      <c r="I37" s="65">
        <v>10</v>
      </c>
      <c r="J37" s="64"/>
      <c r="K37" s="146">
        <f>X37</f>
        <v>0</v>
      </c>
      <c r="L37" s="66"/>
      <c r="M37" s="109" t="s">
        <v>98</v>
      </c>
      <c r="N37" s="66"/>
      <c r="O37" s="68">
        <f>IF(E37=$O$13,0%,0)</f>
        <v>0</v>
      </c>
      <c r="P37" s="68">
        <f>IF(E37=$P$13,6.3%,0)</f>
        <v>0</v>
      </c>
      <c r="Q37" s="68">
        <f>IF(E37=$Q$13,31.3%,0)</f>
        <v>0</v>
      </c>
      <c r="R37" s="68">
        <f>IF(E37=$R$13,56.3%,0)</f>
        <v>0</v>
      </c>
      <c r="S37" s="68">
        <f>IF(E37=$S$13,81.3%,0)</f>
        <v>0</v>
      </c>
      <c r="T37" s="68">
        <f>IF($G37=T$13,0%,0)</f>
        <v>0</v>
      </c>
      <c r="U37" s="68">
        <f>IF($G37=U$13,6.3%,0)</f>
        <v>0</v>
      </c>
      <c r="V37" s="68">
        <f>IF($G37=V$13,12.5%,0)</f>
        <v>0</v>
      </c>
      <c r="W37" s="68">
        <f>IF($G37=W$13,18.8%,0)</f>
        <v>0</v>
      </c>
      <c r="X37" s="69">
        <f>IF(E37=$O$13,0,(I37*(SUM(O37:S37)+SUM(T37:W37)))/I37)</f>
        <v>0</v>
      </c>
    </row>
    <row r="38" spans="1:24" s="42" customFormat="1" ht="57" customHeight="1" thickBot="1">
      <c r="A38" s="9"/>
      <c r="B38" s="22"/>
      <c r="C38" s="142" t="s">
        <v>93</v>
      </c>
      <c r="D38" s="78"/>
      <c r="E38" s="78"/>
      <c r="F38" s="79"/>
      <c r="G38" s="78"/>
      <c r="H38" s="79"/>
      <c r="I38" s="64"/>
      <c r="J38" s="64"/>
      <c r="K38" s="70"/>
      <c r="L38" s="81"/>
      <c r="M38" s="82"/>
      <c r="N38" s="66"/>
      <c r="T38" s="72"/>
      <c r="U38" s="50"/>
    </row>
    <row r="39" spans="1:24" s="42" customFormat="1" ht="18" customHeight="1" thickBot="1">
      <c r="A39" s="9"/>
      <c r="B39" s="41"/>
      <c r="C39" s="93"/>
      <c r="D39" s="93"/>
      <c r="E39" s="64"/>
      <c r="F39" s="64"/>
      <c r="G39" s="64"/>
      <c r="H39" s="64"/>
      <c r="I39" s="83">
        <f>SUM(I27:I37)</f>
        <v>100</v>
      </c>
      <c r="J39" s="84"/>
      <c r="K39" s="151">
        <f>X39</f>
        <v>0.45866666666666661</v>
      </c>
      <c r="L39" s="66"/>
      <c r="M39" s="66"/>
      <c r="N39" s="66"/>
      <c r="X39" s="72">
        <f>AVERAGE(X27:X37)</f>
        <v>0.45866666666666661</v>
      </c>
    </row>
    <row r="40" spans="1:24" s="42" customFormat="1" ht="15.75">
      <c r="A40" s="9"/>
      <c r="B40" s="9"/>
      <c r="C40" s="2"/>
      <c r="D40" s="2"/>
      <c r="E40" s="25"/>
      <c r="F40" s="25"/>
      <c r="G40" s="25"/>
      <c r="H40" s="25"/>
      <c r="I40" s="25"/>
      <c r="J40" s="25"/>
      <c r="K40" s="9"/>
      <c r="L40" s="66"/>
      <c r="M40" s="66"/>
      <c r="N40" s="66"/>
    </row>
    <row r="41" spans="1:24" s="42" customFormat="1" ht="18" customHeight="1" thickBot="1">
      <c r="A41" s="9"/>
      <c r="B41" s="86"/>
      <c r="C41" s="143"/>
      <c r="D41" s="143"/>
      <c r="E41" s="52"/>
      <c r="F41" s="52"/>
      <c r="G41" s="52"/>
      <c r="H41" s="52"/>
      <c r="I41" s="53"/>
      <c r="J41" s="53"/>
      <c r="K41" s="166"/>
      <c r="L41" s="166"/>
      <c r="M41" s="166"/>
      <c r="N41" s="66"/>
      <c r="T41" s="88"/>
    </row>
    <row r="42" spans="1:24" s="42" customFormat="1" ht="22.5" customHeight="1" thickBot="1">
      <c r="A42" s="9"/>
      <c r="B42" s="86"/>
      <c r="C42" s="94"/>
      <c r="D42" s="94"/>
      <c r="E42" s="52"/>
      <c r="F42" s="52"/>
      <c r="G42" s="52"/>
      <c r="H42" s="52"/>
      <c r="I42" s="95">
        <v>0.15</v>
      </c>
      <c r="J42" s="53"/>
      <c r="K42" s="167"/>
      <c r="L42" s="167"/>
      <c r="M42" s="167"/>
      <c r="N42" s="66"/>
      <c r="T42" s="88"/>
    </row>
    <row r="43" spans="1:24" s="42" customFormat="1" ht="9.9499999999999993" customHeight="1">
      <c r="A43" s="9"/>
      <c r="B43" s="96"/>
      <c r="C43" s="97"/>
      <c r="D43" s="97"/>
      <c r="E43" s="98"/>
      <c r="F43" s="98"/>
      <c r="G43" s="98"/>
      <c r="H43" s="98"/>
      <c r="I43" s="98"/>
      <c r="J43" s="98"/>
      <c r="K43" s="61"/>
      <c r="L43" s="90"/>
      <c r="M43" s="99"/>
      <c r="N43" s="66"/>
      <c r="T43" s="88"/>
    </row>
    <row r="44" spans="1:24" s="42" customFormat="1" ht="81.75" customHeight="1">
      <c r="A44" s="9"/>
      <c r="B44" s="21" t="s">
        <v>44</v>
      </c>
      <c r="C44" s="16" t="s">
        <v>73</v>
      </c>
      <c r="D44" s="63"/>
      <c r="E44" s="144" t="s">
        <v>21</v>
      </c>
      <c r="F44" s="64"/>
      <c r="G44" s="147" t="s">
        <v>7</v>
      </c>
      <c r="H44" s="64"/>
      <c r="I44" s="65">
        <v>35</v>
      </c>
      <c r="J44" s="64"/>
      <c r="K44" s="146">
        <f>X44</f>
        <v>0.68799999999999994</v>
      </c>
      <c r="L44" s="66"/>
      <c r="M44" s="67" t="s">
        <v>64</v>
      </c>
      <c r="N44" s="66"/>
      <c r="O44" s="68">
        <f>IF(E44=$O$13,0%,0)</f>
        <v>0</v>
      </c>
      <c r="P44" s="68">
        <f>IF(E44=$P$13,6.3%,0)</f>
        <v>0</v>
      </c>
      <c r="Q44" s="68">
        <f>IF(E44=$Q$13,31.3%,0)</f>
        <v>0</v>
      </c>
      <c r="R44" s="68">
        <f>IF(E44=$R$13,56.3%,0)</f>
        <v>0.56299999999999994</v>
      </c>
      <c r="S44" s="68">
        <f>IF(E44=$S$13,81.3%,0)</f>
        <v>0</v>
      </c>
      <c r="T44" s="68">
        <f>IF($G44=T$13,0%,0)</f>
        <v>0</v>
      </c>
      <c r="U44" s="68">
        <f>IF($G44=U$13,6.3%,0)</f>
        <v>0</v>
      </c>
      <c r="V44" s="68">
        <f>IF($G44=V$13,12.5%,0)</f>
        <v>0.125</v>
      </c>
      <c r="W44" s="68">
        <f>IF($G44=W$13,18.8%,0)</f>
        <v>0</v>
      </c>
      <c r="X44" s="69">
        <f>IF(E44=$O$13,0,(I44*(SUM(O44:S44)+SUM(T44:W44)))/I44)</f>
        <v>0.68799999999999994</v>
      </c>
    </row>
    <row r="45" spans="1:24" s="42" customFormat="1" ht="9.9499999999999993" customHeight="1">
      <c r="A45" s="9"/>
      <c r="B45" s="23"/>
      <c r="C45" s="92"/>
      <c r="D45" s="63"/>
      <c r="E45" s="64"/>
      <c r="F45" s="64"/>
      <c r="G45" s="64"/>
      <c r="H45" s="64"/>
      <c r="I45" s="64"/>
      <c r="J45" s="64"/>
      <c r="K45" s="100"/>
      <c r="L45" s="66"/>
      <c r="M45" s="71"/>
      <c r="N45" s="66"/>
      <c r="T45" s="72"/>
    </row>
    <row r="46" spans="1:24" s="42" customFormat="1" ht="62.25" customHeight="1">
      <c r="A46" s="9"/>
      <c r="B46" s="20" t="s">
        <v>45</v>
      </c>
      <c r="C46" s="16" t="s">
        <v>71</v>
      </c>
      <c r="D46" s="63"/>
      <c r="E46" s="144" t="s">
        <v>21</v>
      </c>
      <c r="F46" s="64"/>
      <c r="G46" s="147" t="s">
        <v>7</v>
      </c>
      <c r="H46" s="64"/>
      <c r="I46" s="65">
        <v>35</v>
      </c>
      <c r="J46" s="64"/>
      <c r="K46" s="146">
        <f>X46</f>
        <v>0.68799999999999994</v>
      </c>
      <c r="L46" s="66"/>
      <c r="M46" s="67" t="s">
        <v>64</v>
      </c>
      <c r="N46" s="66"/>
      <c r="O46" s="68">
        <f>IF(E46=$O$13,0%,0)</f>
        <v>0</v>
      </c>
      <c r="P46" s="68">
        <f>IF(E46=$P$13,6.3%,0)</f>
        <v>0</v>
      </c>
      <c r="Q46" s="68">
        <f>IF(E46=$Q$13,31.3%,0)</f>
        <v>0</v>
      </c>
      <c r="R46" s="68">
        <f>IF(E46=$R$13,56.3%,0)</f>
        <v>0.56299999999999994</v>
      </c>
      <c r="S46" s="68">
        <f>IF(E46=$S$13,81.3%,0)</f>
        <v>0</v>
      </c>
      <c r="T46" s="68">
        <f>IF($G46=T$13,0%,0)</f>
        <v>0</v>
      </c>
      <c r="U46" s="68">
        <f>IF($G46=U$13,6.3%,0)</f>
        <v>0</v>
      </c>
      <c r="V46" s="68">
        <f>IF($G46=V$13,12.5%,0)</f>
        <v>0.125</v>
      </c>
      <c r="W46" s="68">
        <f>IF($G46=W$13,18.8%,0)</f>
        <v>0</v>
      </c>
      <c r="X46" s="69">
        <f>IF(E46=$O$13,0,(I46*(SUM(O46:S46)+SUM(T46:W46)))/I46)</f>
        <v>0.68799999999999994</v>
      </c>
    </row>
    <row r="47" spans="1:24" s="42" customFormat="1" ht="9.9499999999999993" customHeight="1">
      <c r="A47" s="9"/>
      <c r="B47" s="23"/>
      <c r="C47" s="92"/>
      <c r="D47" s="63"/>
      <c r="E47" s="64"/>
      <c r="F47" s="64"/>
      <c r="G47" s="64"/>
      <c r="H47" s="64"/>
      <c r="I47" s="64"/>
      <c r="J47" s="64"/>
      <c r="K47" s="100"/>
      <c r="L47" s="66"/>
      <c r="M47" s="71"/>
      <c r="N47" s="66"/>
      <c r="T47" s="72"/>
    </row>
    <row r="48" spans="1:24" s="42" customFormat="1" ht="99" customHeight="1">
      <c r="A48" s="9"/>
      <c r="B48" s="21" t="s">
        <v>46</v>
      </c>
      <c r="C48" s="16" t="s">
        <v>85</v>
      </c>
      <c r="D48" s="63"/>
      <c r="E48" s="144" t="s">
        <v>22</v>
      </c>
      <c r="F48" s="64"/>
      <c r="G48" s="147" t="s">
        <v>9</v>
      </c>
      <c r="H48" s="64"/>
      <c r="I48" s="65">
        <v>30</v>
      </c>
      <c r="J48" s="64"/>
      <c r="K48" s="146">
        <f>X48</f>
        <v>1.0009999999999999</v>
      </c>
      <c r="L48" s="66"/>
      <c r="M48" s="67" t="s">
        <v>64</v>
      </c>
      <c r="N48" s="66"/>
      <c r="O48" s="68">
        <f>IF(E48=$O$13,0%,0)</f>
        <v>0</v>
      </c>
      <c r="P48" s="68">
        <f>IF(E48=$P$13,6.3%,0)</f>
        <v>0</v>
      </c>
      <c r="Q48" s="68">
        <f>IF(E48=$Q$13,31.3%,0)</f>
        <v>0</v>
      </c>
      <c r="R48" s="68">
        <f>IF(E48=$R$13,56.3%,0)</f>
        <v>0</v>
      </c>
      <c r="S48" s="68">
        <f>IF(E48=$S$13,81.3%,0)</f>
        <v>0.81299999999999994</v>
      </c>
      <c r="T48" s="68">
        <f>IF($G48=T$13,0%,0)</f>
        <v>0</v>
      </c>
      <c r="U48" s="68">
        <f>IF($G48=U$13,6.3%,0)</f>
        <v>0</v>
      </c>
      <c r="V48" s="68">
        <f>IF($G48=V$13,12.5%,0)</f>
        <v>0</v>
      </c>
      <c r="W48" s="68">
        <f>IF($G48=W$13,18.8%,0)</f>
        <v>0.188</v>
      </c>
      <c r="X48" s="69">
        <f>IF(E48=$O$13,0,(I48*(SUM(O48:S48)+SUM(T48:W48)))/I48)</f>
        <v>1.0009999999999999</v>
      </c>
    </row>
    <row r="49" spans="1:24" s="42" customFormat="1" ht="9.9499999999999993" customHeight="1" thickBot="1">
      <c r="A49" s="9"/>
      <c r="B49" s="77"/>
      <c r="C49" s="101"/>
      <c r="D49" s="78"/>
      <c r="E49" s="79"/>
      <c r="F49" s="79"/>
      <c r="G49" s="79"/>
      <c r="H49" s="79"/>
      <c r="I49" s="79"/>
      <c r="J49" s="79"/>
      <c r="K49" s="102"/>
      <c r="L49" s="81"/>
      <c r="M49" s="82"/>
      <c r="N49" s="66"/>
      <c r="T49" s="72"/>
    </row>
    <row r="50" spans="1:24" s="42" customFormat="1" ht="19.5" customHeight="1" thickBot="1">
      <c r="A50" s="9"/>
      <c r="B50" s="41"/>
      <c r="C50" s="93"/>
      <c r="D50" s="93"/>
      <c r="E50" s="64"/>
      <c r="F50" s="64"/>
      <c r="G50" s="64"/>
      <c r="H50" s="64"/>
      <c r="I50" s="103">
        <f>SUM(I44:I48)</f>
        <v>100</v>
      </c>
      <c r="J50" s="79"/>
      <c r="K50" s="151">
        <f>X50</f>
        <v>0.79233333333333322</v>
      </c>
      <c r="L50" s="66"/>
      <c r="M50" s="66"/>
      <c r="N50" s="66"/>
      <c r="X50" s="72">
        <f>AVERAGE(X43:X48)</f>
        <v>0.79233333333333322</v>
      </c>
    </row>
    <row r="51" spans="1:24" s="42" customFormat="1" ht="13.5" customHeight="1">
      <c r="A51" s="9"/>
      <c r="B51" s="41"/>
      <c r="C51" s="93"/>
      <c r="D51" s="93"/>
      <c r="E51" s="64"/>
      <c r="F51" s="64"/>
      <c r="G51" s="64"/>
      <c r="H51" s="64"/>
      <c r="I51" s="64"/>
      <c r="J51" s="64"/>
      <c r="K51" s="104"/>
      <c r="L51" s="66"/>
      <c r="M51" s="66"/>
      <c r="N51" s="66"/>
      <c r="T51" s="72"/>
    </row>
    <row r="52" spans="1:24" s="42" customFormat="1" ht="14.25" customHeight="1" thickBot="1">
      <c r="A52" s="9"/>
      <c r="B52" s="9"/>
      <c r="C52" s="2"/>
      <c r="D52" s="2"/>
      <c r="E52" s="25"/>
      <c r="F52" s="25"/>
      <c r="G52" s="25"/>
      <c r="H52" s="25"/>
      <c r="I52" s="64"/>
      <c r="J52" s="64"/>
      <c r="K52" s="105"/>
      <c r="L52" s="66"/>
      <c r="M52" s="66"/>
      <c r="N52" s="66"/>
    </row>
    <row r="53" spans="1:24" s="42" customFormat="1" ht="22.5" customHeight="1" thickBot="1">
      <c r="A53" s="9"/>
      <c r="B53" s="86"/>
      <c r="C53" s="143"/>
      <c r="D53" s="143"/>
      <c r="E53" s="52"/>
      <c r="F53" s="52"/>
      <c r="G53" s="52"/>
      <c r="H53" s="52"/>
      <c r="I53" s="95">
        <v>0.15</v>
      </c>
      <c r="J53" s="53"/>
      <c r="K53" s="54"/>
      <c r="L53" s="66"/>
      <c r="M53" s="66"/>
      <c r="N53" s="66"/>
      <c r="O53" s="42">
        <v>1</v>
      </c>
      <c r="P53" s="42">
        <v>2</v>
      </c>
      <c r="Q53" s="42">
        <v>3</v>
      </c>
      <c r="R53" s="42">
        <v>4</v>
      </c>
      <c r="S53" s="42">
        <v>4</v>
      </c>
      <c r="T53" s="88"/>
    </row>
    <row r="54" spans="1:24" s="42" customFormat="1" ht="9.9499999999999993" customHeight="1">
      <c r="A54" s="9"/>
      <c r="B54" s="96"/>
      <c r="C54" s="97"/>
      <c r="D54" s="97"/>
      <c r="E54" s="98"/>
      <c r="F54" s="98"/>
      <c r="G54" s="98"/>
      <c r="H54" s="98"/>
      <c r="I54" s="98"/>
      <c r="J54" s="98"/>
      <c r="K54" s="61"/>
      <c r="L54" s="90"/>
      <c r="M54" s="99"/>
      <c r="N54" s="66"/>
      <c r="T54" s="88"/>
    </row>
    <row r="55" spans="1:24" s="42" customFormat="1" ht="97.5" customHeight="1">
      <c r="A55" s="9"/>
      <c r="B55" s="21" t="s">
        <v>47</v>
      </c>
      <c r="C55" s="16" t="s">
        <v>87</v>
      </c>
      <c r="D55" s="63"/>
      <c r="E55" s="144" t="s">
        <v>21</v>
      </c>
      <c r="F55" s="64"/>
      <c r="G55" s="147" t="s">
        <v>7</v>
      </c>
      <c r="H55" s="64"/>
      <c r="I55" s="65">
        <v>35</v>
      </c>
      <c r="J55" s="64"/>
      <c r="K55" s="146">
        <f>X55</f>
        <v>0.68799999999999994</v>
      </c>
      <c r="L55" s="66"/>
      <c r="M55" s="67" t="s">
        <v>64</v>
      </c>
      <c r="N55" s="66"/>
      <c r="O55" s="68">
        <f>IF(E55=$O$13,0%,0)</f>
        <v>0</v>
      </c>
      <c r="P55" s="68">
        <f>IF(E55=$P$13,6.3%,0)</f>
        <v>0</v>
      </c>
      <c r="Q55" s="68">
        <f>IF(E55=$Q$13,31.3%,0)</f>
        <v>0</v>
      </c>
      <c r="R55" s="68">
        <f>IF(E55=$R$13,56.3%,0)</f>
        <v>0.56299999999999994</v>
      </c>
      <c r="S55" s="68">
        <f>IF(E55=$S$13,81.3%,0)</f>
        <v>0</v>
      </c>
      <c r="T55" s="68">
        <f>IF($G55=T$13,0%,0)</f>
        <v>0</v>
      </c>
      <c r="U55" s="68">
        <f>IF($G55=U$13,6.3%,0)</f>
        <v>0</v>
      </c>
      <c r="V55" s="68">
        <f>IF($G55=V$13,12.5%,0)</f>
        <v>0.125</v>
      </c>
      <c r="W55" s="68">
        <f>IF($G55=W$13,18.8%,0)</f>
        <v>0</v>
      </c>
      <c r="X55" s="69">
        <f>IF(E55=$O$13,0,(I55*(SUM(O55:S55)+SUM(T55:W55)))/I55)</f>
        <v>0.68799999999999994</v>
      </c>
    </row>
    <row r="56" spans="1:24" s="42" customFormat="1" ht="9.9499999999999993" customHeight="1">
      <c r="A56" s="9"/>
      <c r="B56" s="21"/>
      <c r="C56" s="92"/>
      <c r="D56" s="63"/>
      <c r="E56" s="64"/>
      <c r="F56" s="64"/>
      <c r="G56" s="64"/>
      <c r="H56" s="64"/>
      <c r="I56" s="64"/>
      <c r="J56" s="64"/>
      <c r="K56" s="100"/>
      <c r="L56" s="66"/>
      <c r="M56" s="71"/>
      <c r="N56" s="66"/>
      <c r="T56" s="72"/>
    </row>
    <row r="57" spans="1:24" s="42" customFormat="1" ht="123" customHeight="1">
      <c r="A57" s="9"/>
      <c r="B57" s="21" t="s">
        <v>48</v>
      </c>
      <c r="C57" s="16" t="s">
        <v>88</v>
      </c>
      <c r="D57" s="63"/>
      <c r="E57" s="144" t="s">
        <v>21</v>
      </c>
      <c r="F57" s="64"/>
      <c r="G57" s="147" t="s">
        <v>7</v>
      </c>
      <c r="H57" s="64"/>
      <c r="I57" s="65">
        <v>30</v>
      </c>
      <c r="J57" s="64"/>
      <c r="K57" s="146">
        <f>X57</f>
        <v>0.68799999999999994</v>
      </c>
      <c r="L57" s="66"/>
      <c r="M57" s="67" t="s">
        <v>64</v>
      </c>
      <c r="N57" s="66"/>
      <c r="O57" s="68">
        <f>IF(E57=$O$13,0%,0)</f>
        <v>0</v>
      </c>
      <c r="P57" s="68">
        <f>IF(E57=$P$13,6.3%,0)</f>
        <v>0</v>
      </c>
      <c r="Q57" s="68">
        <f>IF(E57=$Q$13,31.3%,0)</f>
        <v>0</v>
      </c>
      <c r="R57" s="68">
        <f>IF(E57=$R$13,56.3%,0)</f>
        <v>0.56299999999999994</v>
      </c>
      <c r="S57" s="68">
        <f>IF(E57=$S$13,81.3%,0)</f>
        <v>0</v>
      </c>
      <c r="T57" s="68">
        <f>IF($G57=T$13,0%,0)</f>
        <v>0</v>
      </c>
      <c r="U57" s="68">
        <f>IF($G57=U$13,6.3%,0)</f>
        <v>0</v>
      </c>
      <c r="V57" s="68">
        <f>IF($G57=V$13,12.5%,0)</f>
        <v>0.125</v>
      </c>
      <c r="W57" s="68">
        <f>IF($G57=W$13,18.8%,0)</f>
        <v>0</v>
      </c>
      <c r="X57" s="69">
        <f>IF(E57=$O$13,0,(I57*(SUM(O57:S57)+SUM(T57:W57)))/I57)</f>
        <v>0.68799999999999994</v>
      </c>
    </row>
    <row r="58" spans="1:24" s="42" customFormat="1" ht="9.9499999999999993" customHeight="1">
      <c r="A58" s="9"/>
      <c r="B58" s="21"/>
      <c r="C58" s="92"/>
      <c r="D58" s="63"/>
      <c r="E58" s="64"/>
      <c r="F58" s="64"/>
      <c r="G58" s="64"/>
      <c r="H58" s="64"/>
      <c r="I58" s="64"/>
      <c r="J58" s="64"/>
      <c r="K58" s="100"/>
      <c r="L58" s="66"/>
      <c r="M58" s="71"/>
      <c r="N58" s="66"/>
      <c r="T58" s="72"/>
    </row>
    <row r="59" spans="1:24" s="42" customFormat="1" ht="150.75" customHeight="1">
      <c r="A59" s="9"/>
      <c r="B59" s="21" t="s">
        <v>49</v>
      </c>
      <c r="C59" s="18" t="s">
        <v>89</v>
      </c>
      <c r="D59" s="63"/>
      <c r="E59" s="144" t="s">
        <v>22</v>
      </c>
      <c r="F59" s="64"/>
      <c r="G59" s="147" t="s">
        <v>9</v>
      </c>
      <c r="H59" s="64"/>
      <c r="I59" s="65">
        <v>20</v>
      </c>
      <c r="J59" s="64"/>
      <c r="K59" s="146">
        <f>X59</f>
        <v>1.0009999999999999</v>
      </c>
      <c r="L59" s="66"/>
      <c r="M59" s="67" t="s">
        <v>64</v>
      </c>
      <c r="N59" s="66"/>
      <c r="O59" s="68">
        <f>IF(E59=$O$13,0%,0)</f>
        <v>0</v>
      </c>
      <c r="P59" s="68">
        <f>IF(E59=$P$13,6.3%,0)</f>
        <v>0</v>
      </c>
      <c r="Q59" s="68">
        <f>IF(E59=$Q$13,31.3%,0)</f>
        <v>0</v>
      </c>
      <c r="R59" s="68">
        <f>IF(E59=$R$13,56.3%,0)</f>
        <v>0</v>
      </c>
      <c r="S59" s="68">
        <f>IF(E59=$S$13,81.3%,0)</f>
        <v>0.81299999999999994</v>
      </c>
      <c r="T59" s="68">
        <f>IF($G59=T$13,0%,0)</f>
        <v>0</v>
      </c>
      <c r="U59" s="68">
        <f>IF($G59=U$13,6.3%,0)</f>
        <v>0</v>
      </c>
      <c r="V59" s="68">
        <f>IF($G59=V$13,12.5%,0)</f>
        <v>0</v>
      </c>
      <c r="W59" s="68">
        <f>IF($G59=W$13,18.8%,0)</f>
        <v>0.188</v>
      </c>
      <c r="X59" s="69">
        <f>IF(E59=$O$13,0,(I59*(SUM(O59:S59)+SUM(T59:W59)))/I59)</f>
        <v>1.0009999999999999</v>
      </c>
    </row>
    <row r="60" spans="1:24" s="42" customFormat="1" ht="7.5" customHeight="1">
      <c r="A60" s="9"/>
      <c r="B60" s="21"/>
      <c r="C60" s="92"/>
      <c r="D60" s="63"/>
      <c r="E60" s="64"/>
      <c r="F60" s="64"/>
      <c r="G60" s="64"/>
      <c r="H60" s="64"/>
      <c r="I60" s="64"/>
      <c r="J60" s="64"/>
      <c r="K60" s="100"/>
      <c r="L60" s="66"/>
      <c r="M60" s="71"/>
      <c r="N60" s="66"/>
      <c r="T60" s="72"/>
    </row>
    <row r="61" spans="1:24" s="112" customFormat="1" ht="93.75" customHeight="1">
      <c r="A61" s="106"/>
      <c r="B61" s="21" t="s">
        <v>50</v>
      </c>
      <c r="C61" s="18" t="s">
        <v>74</v>
      </c>
      <c r="D61" s="15"/>
      <c r="E61" s="144" t="s">
        <v>23</v>
      </c>
      <c r="F61" s="107"/>
      <c r="G61" s="147" t="s">
        <v>8</v>
      </c>
      <c r="H61" s="107"/>
      <c r="I61" s="3">
        <v>15</v>
      </c>
      <c r="J61" s="107"/>
      <c r="K61" s="153">
        <f>X61</f>
        <v>0</v>
      </c>
      <c r="L61" s="108"/>
      <c r="M61" s="109" t="s">
        <v>101</v>
      </c>
      <c r="N61" s="108"/>
      <c r="O61" s="110">
        <f>IF(E61=$O$13,0%,0)</f>
        <v>0</v>
      </c>
      <c r="P61" s="110">
        <f>IF(E61=$P$13,6.3%,0)</f>
        <v>0</v>
      </c>
      <c r="Q61" s="110">
        <f>IF(E61=$Q$13,31.3%,0)</f>
        <v>0</v>
      </c>
      <c r="R61" s="110">
        <f>IF(E61=$R$13,56.3%,0)</f>
        <v>0</v>
      </c>
      <c r="S61" s="110">
        <f>IF(E61=$S$13,81.3%,0)</f>
        <v>0</v>
      </c>
      <c r="T61" s="110">
        <f>IF($G61=T$13,0%,0)</f>
        <v>0</v>
      </c>
      <c r="U61" s="110">
        <f>IF($G61=U$13,6.3%,0)</f>
        <v>0</v>
      </c>
      <c r="V61" s="110">
        <f>IF($G61=V$13,12.5%,0)</f>
        <v>0</v>
      </c>
      <c r="W61" s="110">
        <f>IF($G61=W$13,18.8%,0)</f>
        <v>0</v>
      </c>
      <c r="X61" s="111">
        <f>IF(E61=$O$13,0,(I61*(SUM(O61:S61)+SUM(T61:W61)))/I61)</f>
        <v>0</v>
      </c>
    </row>
    <row r="62" spans="1:24" s="112" customFormat="1" ht="9.9499999999999993" customHeight="1" thickBot="1">
      <c r="A62" s="106"/>
      <c r="B62" s="22"/>
      <c r="C62" s="113"/>
      <c r="D62" s="113"/>
      <c r="E62" s="114"/>
      <c r="F62" s="114"/>
      <c r="G62" s="114"/>
      <c r="H62" s="114"/>
      <c r="I62" s="114"/>
      <c r="J62" s="114"/>
      <c r="K62" s="115"/>
      <c r="L62" s="116"/>
      <c r="M62" s="117"/>
      <c r="N62" s="108"/>
      <c r="T62" s="118"/>
    </row>
    <row r="63" spans="1:24" s="112" customFormat="1" ht="19.5" customHeight="1" thickBot="1">
      <c r="A63" s="106"/>
      <c r="B63" s="119"/>
      <c r="C63" s="120"/>
      <c r="D63" s="120"/>
      <c r="E63" s="107"/>
      <c r="F63" s="107"/>
      <c r="G63" s="107"/>
      <c r="H63" s="107"/>
      <c r="I63" s="121">
        <f>SUM(I55:I62)</f>
        <v>100</v>
      </c>
      <c r="J63" s="114"/>
      <c r="K63" s="154">
        <f>X63</f>
        <v>0.59424999999999994</v>
      </c>
      <c r="L63" s="108"/>
      <c r="M63" s="108"/>
      <c r="N63" s="108"/>
      <c r="X63" s="118">
        <f>AVERAGE(X55:X62)</f>
        <v>0.59424999999999994</v>
      </c>
    </row>
    <row r="64" spans="1:24" s="42" customFormat="1" ht="21.75" customHeight="1" thickBot="1">
      <c r="A64" s="9"/>
      <c r="B64" s="122"/>
      <c r="C64" s="2"/>
      <c r="D64" s="2"/>
      <c r="E64" s="25"/>
      <c r="F64" s="25"/>
      <c r="G64" s="25"/>
      <c r="H64" s="25"/>
      <c r="I64" s="64"/>
      <c r="J64" s="64"/>
      <c r="K64" s="105"/>
      <c r="L64" s="66"/>
      <c r="M64" s="66"/>
      <c r="N64" s="66"/>
    </row>
    <row r="65" spans="1:24" s="42" customFormat="1" ht="23.25" customHeight="1" thickBot="1">
      <c r="A65" s="9"/>
      <c r="B65" s="123"/>
      <c r="C65" s="143"/>
      <c r="D65" s="143"/>
      <c r="E65" s="52"/>
      <c r="F65" s="52"/>
      <c r="G65" s="52"/>
      <c r="H65" s="52"/>
      <c r="I65" s="95">
        <v>0.1</v>
      </c>
      <c r="J65" s="53"/>
      <c r="K65" s="54"/>
      <c r="L65" s="66"/>
      <c r="M65" s="66"/>
      <c r="N65" s="66"/>
      <c r="O65" s="42">
        <v>1</v>
      </c>
      <c r="P65" s="42">
        <v>2</v>
      </c>
      <c r="Q65" s="42">
        <v>3</v>
      </c>
      <c r="R65" s="42">
        <v>4</v>
      </c>
      <c r="S65" s="42">
        <v>4</v>
      </c>
      <c r="T65" s="88"/>
    </row>
    <row r="66" spans="1:24" s="42" customFormat="1" ht="9.9499999999999993" customHeight="1">
      <c r="A66" s="9"/>
      <c r="B66" s="124"/>
      <c r="C66" s="97"/>
      <c r="D66" s="97"/>
      <c r="E66" s="98"/>
      <c r="F66" s="98"/>
      <c r="G66" s="98"/>
      <c r="H66" s="98"/>
      <c r="I66" s="98"/>
      <c r="J66" s="98"/>
      <c r="K66" s="61"/>
      <c r="L66" s="90"/>
      <c r="M66" s="99"/>
      <c r="N66" s="66"/>
      <c r="T66" s="88"/>
    </row>
    <row r="67" spans="1:24" s="42" customFormat="1" ht="150.75" customHeight="1">
      <c r="A67" s="9"/>
      <c r="B67" s="21" t="s">
        <v>51</v>
      </c>
      <c r="C67" s="17" t="s">
        <v>75</v>
      </c>
      <c r="D67" s="63"/>
      <c r="E67" s="155" t="s">
        <v>21</v>
      </c>
      <c r="F67" s="64"/>
      <c r="G67" s="147" t="s">
        <v>7</v>
      </c>
      <c r="H67" s="64"/>
      <c r="I67" s="65">
        <v>35</v>
      </c>
      <c r="J67" s="64"/>
      <c r="K67" s="146">
        <f>X67</f>
        <v>0.68799999999999994</v>
      </c>
      <c r="L67" s="66"/>
      <c r="M67" s="109" t="s">
        <v>102</v>
      </c>
      <c r="N67" s="66"/>
      <c r="O67" s="68">
        <f>IF(E67=$O$13,0%,0)</f>
        <v>0</v>
      </c>
      <c r="P67" s="68">
        <f>IF(E67=$P$13,6.3%,0)</f>
        <v>0</v>
      </c>
      <c r="Q67" s="68">
        <f>IF(E67=$Q$13,31.3%,0)</f>
        <v>0</v>
      </c>
      <c r="R67" s="68">
        <f>IF(E67=$R$13,56.3%,0)</f>
        <v>0.56299999999999994</v>
      </c>
      <c r="S67" s="68">
        <f>IF(E67=$S$13,81.3%,0)</f>
        <v>0</v>
      </c>
      <c r="T67" s="68">
        <f>IF($G67=T$13,0%,0)</f>
        <v>0</v>
      </c>
      <c r="U67" s="68">
        <f>IF($G67=U$13,6.3%,0)</f>
        <v>0</v>
      </c>
      <c r="V67" s="68">
        <f>IF($G67=V$13,12.5%,0)</f>
        <v>0.125</v>
      </c>
      <c r="W67" s="68">
        <f>IF($G67=W$13,18.8%,0)</f>
        <v>0</v>
      </c>
      <c r="X67" s="69">
        <f>IF(E67=$O$13,0,(I67*(SUM(O67:S67)+SUM(T67:W67)))/I67)</f>
        <v>0.68799999999999994</v>
      </c>
    </row>
    <row r="68" spans="1:24" s="42" customFormat="1" ht="9.9499999999999993" customHeight="1">
      <c r="A68" s="9"/>
      <c r="B68" s="21"/>
      <c r="C68" s="92"/>
      <c r="D68" s="63"/>
      <c r="E68" s="64"/>
      <c r="F68" s="64"/>
      <c r="G68" s="64"/>
      <c r="H68" s="64"/>
      <c r="I68" s="64"/>
      <c r="J68" s="64"/>
      <c r="K68" s="104"/>
      <c r="L68" s="66"/>
      <c r="M68" s="71"/>
      <c r="N68" s="66"/>
      <c r="T68" s="72"/>
    </row>
    <row r="69" spans="1:24" s="42" customFormat="1" ht="75" customHeight="1">
      <c r="A69" s="9"/>
      <c r="B69" s="21" t="s">
        <v>52</v>
      </c>
      <c r="C69" s="18" t="s">
        <v>94</v>
      </c>
      <c r="D69" s="63"/>
      <c r="E69" s="155" t="s">
        <v>22</v>
      </c>
      <c r="F69" s="64"/>
      <c r="G69" s="147" t="s">
        <v>9</v>
      </c>
      <c r="H69" s="64"/>
      <c r="I69" s="65">
        <v>35</v>
      </c>
      <c r="J69" s="64"/>
      <c r="K69" s="146">
        <f>X69</f>
        <v>1.0009999999999999</v>
      </c>
      <c r="L69" s="66"/>
      <c r="M69" s="67" t="s">
        <v>64</v>
      </c>
      <c r="N69" s="66"/>
      <c r="O69" s="68">
        <f>IF(E69=$O$13,0%,0)</f>
        <v>0</v>
      </c>
      <c r="P69" s="68">
        <f>IF(E69=$P$13,6.3%,0)</f>
        <v>0</v>
      </c>
      <c r="Q69" s="68">
        <f>IF(E69=$Q$13,31.3%,0)</f>
        <v>0</v>
      </c>
      <c r="R69" s="68">
        <f>IF(E69=$R$13,56.3%,0)</f>
        <v>0</v>
      </c>
      <c r="S69" s="68">
        <f>IF(E69=$S$13,81.3%,0)</f>
        <v>0.81299999999999994</v>
      </c>
      <c r="T69" s="68">
        <f>IF($G69=T$13,0%,0)</f>
        <v>0</v>
      </c>
      <c r="U69" s="68">
        <f>IF($G69=U$13,6.3%,0)</f>
        <v>0</v>
      </c>
      <c r="V69" s="68">
        <f>IF($G69=V$13,12.5%,0)</f>
        <v>0</v>
      </c>
      <c r="W69" s="68">
        <f>IF($G69=W$13,18.8%,0)</f>
        <v>0.188</v>
      </c>
      <c r="X69" s="69">
        <f>IF(E69=$O$13,0,(I69*(SUM(O69:S69)+SUM(T69:W69)))/I69)</f>
        <v>1.0009999999999999</v>
      </c>
    </row>
    <row r="70" spans="1:24" s="42" customFormat="1" ht="9.9499999999999993" customHeight="1">
      <c r="A70" s="9"/>
      <c r="B70" s="21"/>
      <c r="C70" s="92"/>
      <c r="D70" s="63"/>
      <c r="E70" s="64"/>
      <c r="F70" s="64"/>
      <c r="G70" s="64"/>
      <c r="H70" s="64"/>
      <c r="I70" s="64"/>
      <c r="J70" s="64"/>
      <c r="K70" s="104"/>
      <c r="L70" s="66"/>
      <c r="M70" s="71"/>
      <c r="N70" s="66"/>
      <c r="T70" s="72"/>
    </row>
    <row r="71" spans="1:24" s="42" customFormat="1" ht="52.5" customHeight="1">
      <c r="A71" s="9"/>
      <c r="B71" s="21" t="s">
        <v>53</v>
      </c>
      <c r="C71" s="18" t="s">
        <v>82</v>
      </c>
      <c r="D71" s="63"/>
      <c r="E71" s="155" t="s">
        <v>19</v>
      </c>
      <c r="F71" s="64"/>
      <c r="G71" s="147" t="s">
        <v>5</v>
      </c>
      <c r="H71" s="64"/>
      <c r="I71" s="65">
        <v>30</v>
      </c>
      <c r="J71" s="64"/>
      <c r="K71" s="146">
        <f>X71</f>
        <v>0.313</v>
      </c>
      <c r="L71" s="66"/>
      <c r="M71" s="67" t="s">
        <v>64</v>
      </c>
      <c r="N71" s="66"/>
      <c r="O71" s="68">
        <f>IF(E71=$O$13,0%,0)</f>
        <v>0</v>
      </c>
      <c r="P71" s="68">
        <f>IF(E71=$P$13,6.3%,0)</f>
        <v>0</v>
      </c>
      <c r="Q71" s="68">
        <f>IF(E71=$Q$13,31.3%,0)</f>
        <v>0.313</v>
      </c>
      <c r="R71" s="68">
        <f>IF(E71=$R$13,56.3%,0)</f>
        <v>0</v>
      </c>
      <c r="S71" s="68">
        <f>IF(E71=$S$13,81.3%,0)</f>
        <v>0</v>
      </c>
      <c r="T71" s="68">
        <f>IF($G71=T$13,0%,0)</f>
        <v>0</v>
      </c>
      <c r="U71" s="68">
        <f>IF($G71=U$13,6.3%,0)</f>
        <v>0</v>
      </c>
      <c r="V71" s="68">
        <f>IF($G71=V$13,12.5%,0)</f>
        <v>0</v>
      </c>
      <c r="W71" s="68">
        <f>IF($G71=W$13,18.8%,0)</f>
        <v>0</v>
      </c>
      <c r="X71" s="69">
        <f>IF(E71=$O$13,0,(I71*(SUM(O71:S71)+SUM(T71:W71)))/I71)</f>
        <v>0.313</v>
      </c>
    </row>
    <row r="72" spans="1:24" s="42" customFormat="1" ht="7.5" customHeight="1" thickBot="1">
      <c r="A72" s="9"/>
      <c r="B72" s="10"/>
      <c r="C72" s="78"/>
      <c r="D72" s="78"/>
      <c r="E72" s="79"/>
      <c r="F72" s="79"/>
      <c r="G72" s="79"/>
      <c r="H72" s="79"/>
      <c r="I72" s="79"/>
      <c r="J72" s="79"/>
      <c r="K72" s="102"/>
      <c r="L72" s="81"/>
      <c r="M72" s="82"/>
      <c r="N72" s="66"/>
      <c r="T72" s="72"/>
    </row>
    <row r="73" spans="1:24" s="42" customFormat="1" ht="19.5" customHeight="1" thickBot="1">
      <c r="A73" s="9"/>
      <c r="B73" s="125"/>
      <c r="C73" s="93"/>
      <c r="D73" s="93"/>
      <c r="E73" s="64"/>
      <c r="F73" s="64"/>
      <c r="G73" s="64"/>
      <c r="H73" s="64"/>
      <c r="I73" s="83">
        <f>SUM(I67:I71)</f>
        <v>100</v>
      </c>
      <c r="J73" s="84"/>
      <c r="K73" s="151">
        <f>X73</f>
        <v>0.66733333333333322</v>
      </c>
      <c r="L73" s="66"/>
      <c r="M73" s="66"/>
      <c r="N73" s="66"/>
      <c r="X73" s="72">
        <f>AVERAGE(X66:X71)</f>
        <v>0.66733333333333322</v>
      </c>
    </row>
    <row r="74" spans="1:24" s="42" customFormat="1" ht="19.5" customHeight="1" thickBot="1">
      <c r="A74" s="9"/>
      <c r="B74" s="122"/>
      <c r="C74" s="2"/>
      <c r="D74" s="2"/>
      <c r="E74" s="25"/>
      <c r="F74" s="25"/>
      <c r="G74" s="25"/>
      <c r="H74" s="25"/>
      <c r="I74" s="64"/>
      <c r="J74" s="64"/>
      <c r="K74" s="105"/>
      <c r="L74" s="66"/>
      <c r="M74" s="66"/>
      <c r="N74" s="66"/>
    </row>
    <row r="75" spans="1:24" s="42" customFormat="1" ht="24.75" customHeight="1" thickBot="1">
      <c r="A75" s="9"/>
      <c r="B75" s="123"/>
      <c r="C75" s="143"/>
      <c r="D75" s="143"/>
      <c r="E75" s="52"/>
      <c r="F75" s="52"/>
      <c r="G75" s="52"/>
      <c r="H75" s="52"/>
      <c r="I75" s="95">
        <v>0.15</v>
      </c>
      <c r="J75" s="53"/>
      <c r="K75" s="54"/>
      <c r="L75" s="66"/>
      <c r="M75" s="66"/>
      <c r="N75" s="66"/>
      <c r="O75" s="42">
        <v>1</v>
      </c>
      <c r="P75" s="42">
        <v>2</v>
      </c>
      <c r="Q75" s="42">
        <v>3</v>
      </c>
      <c r="R75" s="42">
        <v>4</v>
      </c>
      <c r="S75" s="42">
        <v>4</v>
      </c>
      <c r="T75" s="88"/>
    </row>
    <row r="76" spans="1:24" s="42" customFormat="1" ht="9.9499999999999993" customHeight="1">
      <c r="A76" s="9"/>
      <c r="B76" s="124"/>
      <c r="C76" s="97"/>
      <c r="D76" s="97"/>
      <c r="E76" s="98"/>
      <c r="F76" s="98"/>
      <c r="G76" s="98"/>
      <c r="H76" s="98"/>
      <c r="I76" s="98"/>
      <c r="J76" s="98"/>
      <c r="K76" s="61"/>
      <c r="L76" s="90"/>
      <c r="M76" s="99"/>
      <c r="N76" s="66"/>
      <c r="T76" s="88"/>
    </row>
    <row r="77" spans="1:24" s="42" customFormat="1" ht="105">
      <c r="A77" s="9"/>
      <c r="B77" s="21" t="s">
        <v>55</v>
      </c>
      <c r="C77" s="16" t="s">
        <v>76</v>
      </c>
      <c r="D77" s="63"/>
      <c r="E77" s="155" t="s">
        <v>21</v>
      </c>
      <c r="F77" s="64"/>
      <c r="G77" s="147" t="s">
        <v>6</v>
      </c>
      <c r="H77" s="64"/>
      <c r="I77" s="65">
        <v>20</v>
      </c>
      <c r="J77" s="64"/>
      <c r="K77" s="146">
        <f>X77</f>
        <v>0.62599999999999989</v>
      </c>
      <c r="L77" s="66"/>
      <c r="M77" s="109" t="s">
        <v>100</v>
      </c>
      <c r="N77" s="66"/>
      <c r="O77" s="68">
        <f>IF(E77=$O$13,0%,0)</f>
        <v>0</v>
      </c>
      <c r="P77" s="68">
        <f>IF(E77=$P$13,6.3%,0)</f>
        <v>0</v>
      </c>
      <c r="Q77" s="68">
        <f>IF(E77=$Q$13,31.3%,0)</f>
        <v>0</v>
      </c>
      <c r="R77" s="68">
        <f>IF(E77=$R$13,56.3%,0)</f>
        <v>0.56299999999999994</v>
      </c>
      <c r="S77" s="68">
        <f>IF(E77=$S$13,81.3%,0)</f>
        <v>0</v>
      </c>
      <c r="T77" s="68">
        <f>IF($G77=T$13,0%,0)</f>
        <v>0</v>
      </c>
      <c r="U77" s="68">
        <f>IF($G77=U$13,6.3%,0)</f>
        <v>6.3E-2</v>
      </c>
      <c r="V77" s="68">
        <f>IF($G77=V$13,12.5%,0)</f>
        <v>0</v>
      </c>
      <c r="W77" s="68">
        <f>IF($G77=W$13,18.8%,0)</f>
        <v>0</v>
      </c>
      <c r="X77" s="69">
        <f>IF(E77=$O$13,0,(I77*(SUM(O77:S77)+SUM(T77:W77)))/I77)</f>
        <v>0.62599999999999989</v>
      </c>
    </row>
    <row r="78" spans="1:24" s="42" customFormat="1" ht="9.9499999999999993" customHeight="1">
      <c r="A78" s="9"/>
      <c r="B78" s="21"/>
      <c r="C78" s="92"/>
      <c r="D78" s="63"/>
      <c r="E78" s="64"/>
      <c r="F78" s="64"/>
      <c r="G78" s="64"/>
      <c r="H78" s="64"/>
      <c r="I78" s="64"/>
      <c r="J78" s="64"/>
      <c r="K78" s="70"/>
      <c r="L78" s="66"/>
      <c r="M78" s="71"/>
      <c r="N78" s="66"/>
      <c r="T78" s="72"/>
    </row>
    <row r="79" spans="1:24" s="42" customFormat="1" ht="121.5" customHeight="1">
      <c r="A79" s="9"/>
      <c r="B79" s="21" t="s">
        <v>56</v>
      </c>
      <c r="C79" s="16" t="s">
        <v>72</v>
      </c>
      <c r="D79" s="63"/>
      <c r="E79" s="155" t="s">
        <v>19</v>
      </c>
      <c r="F79" s="64"/>
      <c r="G79" s="147" t="s">
        <v>7</v>
      </c>
      <c r="H79" s="64"/>
      <c r="I79" s="65">
        <v>15</v>
      </c>
      <c r="J79" s="64"/>
      <c r="K79" s="146">
        <f>X79</f>
        <v>0.438</v>
      </c>
      <c r="L79" s="66"/>
      <c r="M79" s="67" t="s">
        <v>64</v>
      </c>
      <c r="N79" s="66"/>
      <c r="O79" s="68">
        <f>IF(E79=$O$13,0%,0)</f>
        <v>0</v>
      </c>
      <c r="P79" s="68">
        <f>IF(E79=$P$13,6.3%,0)</f>
        <v>0</v>
      </c>
      <c r="Q79" s="68">
        <f>IF(E79=$Q$13,31.3%,0)</f>
        <v>0.313</v>
      </c>
      <c r="R79" s="68">
        <f>IF(E79=$R$13,56.3%,0)</f>
        <v>0</v>
      </c>
      <c r="S79" s="68">
        <f>IF(E79=$S$13,81.3%,0)</f>
        <v>0</v>
      </c>
      <c r="T79" s="68">
        <f>IF($G79=T$13,0%,0)</f>
        <v>0</v>
      </c>
      <c r="U79" s="68">
        <f>IF($G79=U$13,6.3%,0)</f>
        <v>0</v>
      </c>
      <c r="V79" s="68">
        <f>IF($G79=V$13,12.5%,0)</f>
        <v>0.125</v>
      </c>
      <c r="W79" s="68">
        <f>IF($G79=W$13,18.8%,0)</f>
        <v>0</v>
      </c>
      <c r="X79" s="69">
        <f>IF(E79=$O$13,0,(I79*(SUM(O79:S79)+SUM(T79:W79)))/I79)</f>
        <v>0.438</v>
      </c>
    </row>
    <row r="80" spans="1:24" s="42" customFormat="1" ht="9.9499999999999993" customHeight="1">
      <c r="A80" s="9"/>
      <c r="B80" s="21"/>
      <c r="C80" s="92"/>
      <c r="D80" s="63"/>
      <c r="E80" s="64"/>
      <c r="F80" s="64"/>
      <c r="G80" s="64"/>
      <c r="H80" s="64"/>
      <c r="I80" s="64"/>
      <c r="J80" s="64"/>
      <c r="K80" s="70"/>
      <c r="L80" s="66"/>
      <c r="M80" s="71"/>
      <c r="N80" s="66"/>
      <c r="T80" s="72"/>
    </row>
    <row r="81" spans="1:24" s="42" customFormat="1" ht="120">
      <c r="A81" s="9"/>
      <c r="B81" s="21" t="s">
        <v>57</v>
      </c>
      <c r="C81" s="16" t="s">
        <v>84</v>
      </c>
      <c r="D81" s="63"/>
      <c r="E81" s="155" t="s">
        <v>19</v>
      </c>
      <c r="F81" s="64"/>
      <c r="G81" s="147" t="s">
        <v>6</v>
      </c>
      <c r="H81" s="64"/>
      <c r="I81" s="65">
        <v>15</v>
      </c>
      <c r="J81" s="64"/>
      <c r="K81" s="146">
        <f>X81</f>
        <v>0.376</v>
      </c>
      <c r="L81" s="66"/>
      <c r="M81" s="67" t="s">
        <v>64</v>
      </c>
      <c r="N81" s="66"/>
      <c r="O81" s="68">
        <f>IF(E81=$O$13,0%,0)</f>
        <v>0</v>
      </c>
      <c r="P81" s="68">
        <f>IF(E81=$P$13,6.3%,0)</f>
        <v>0</v>
      </c>
      <c r="Q81" s="68">
        <f>IF(E81=$Q$13,31.3%,0)</f>
        <v>0.313</v>
      </c>
      <c r="R81" s="68">
        <f>IF(E81=$R$13,56.3%,0)</f>
        <v>0</v>
      </c>
      <c r="S81" s="68">
        <f>IF(E81=$S$13,81.3%,0)</f>
        <v>0</v>
      </c>
      <c r="T81" s="68">
        <f>IF($G81=T$13,0%,0)</f>
        <v>0</v>
      </c>
      <c r="U81" s="68">
        <f>IF($G81=U$13,6.3%,0)</f>
        <v>6.3E-2</v>
      </c>
      <c r="V81" s="68">
        <f>IF($G81=V$13,12.5%,0)</f>
        <v>0</v>
      </c>
      <c r="W81" s="68">
        <f>IF($G81=W$13,18.8%,0)</f>
        <v>0</v>
      </c>
      <c r="X81" s="69">
        <f>IF(E81=$O$13,0,(I81*(SUM(O81:S81)+SUM(T81:W81)))/I81)</f>
        <v>0.376</v>
      </c>
    </row>
    <row r="82" spans="1:24" s="42" customFormat="1" ht="9.9499999999999993" customHeight="1">
      <c r="A82" s="9"/>
      <c r="B82" s="21"/>
      <c r="C82" s="92"/>
      <c r="D82" s="63"/>
      <c r="E82" s="64"/>
      <c r="F82" s="64"/>
      <c r="G82" s="64"/>
      <c r="H82" s="64"/>
      <c r="I82" s="64"/>
      <c r="J82" s="64"/>
      <c r="K82" s="70"/>
      <c r="L82" s="66"/>
      <c r="M82" s="71"/>
      <c r="N82" s="66"/>
      <c r="T82" s="72"/>
    </row>
    <row r="83" spans="1:24" s="42" customFormat="1" ht="154.5" customHeight="1">
      <c r="A83" s="9"/>
      <c r="B83" s="21" t="s">
        <v>58</v>
      </c>
      <c r="C83" s="16" t="s">
        <v>83</v>
      </c>
      <c r="D83" s="63"/>
      <c r="E83" s="155" t="s">
        <v>21</v>
      </c>
      <c r="F83" s="64"/>
      <c r="G83" s="147" t="s">
        <v>6</v>
      </c>
      <c r="H83" s="64"/>
      <c r="I83" s="65">
        <v>20</v>
      </c>
      <c r="J83" s="64"/>
      <c r="K83" s="146">
        <f>X83</f>
        <v>0.62599999999999989</v>
      </c>
      <c r="L83" s="66"/>
      <c r="M83" s="67" t="s">
        <v>64</v>
      </c>
      <c r="N83" s="66"/>
      <c r="O83" s="68">
        <f>IF(E83=$O$13,0%,0)</f>
        <v>0</v>
      </c>
      <c r="P83" s="68">
        <f>IF(E83=$P$13,6.3%,0)</f>
        <v>0</v>
      </c>
      <c r="Q83" s="68">
        <f>IF(E83=$Q$13,31.3%,0)</f>
        <v>0</v>
      </c>
      <c r="R83" s="68">
        <f>IF(E83=$R$13,56.3%,0)</f>
        <v>0.56299999999999994</v>
      </c>
      <c r="S83" s="68">
        <f>IF(E83=$S$13,81.3%,0)</f>
        <v>0</v>
      </c>
      <c r="T83" s="68">
        <f>IF($G83=T$13,0%,0)</f>
        <v>0</v>
      </c>
      <c r="U83" s="68">
        <f>IF($G83=U$13,6.3%,0)</f>
        <v>6.3E-2</v>
      </c>
      <c r="V83" s="68">
        <f>IF($G83=V$13,12.5%,0)</f>
        <v>0</v>
      </c>
      <c r="W83" s="68">
        <f>IF($G83=W$13,18.8%,0)</f>
        <v>0</v>
      </c>
      <c r="X83" s="69">
        <f>IF(E83=$O$13,0,(I83*(SUM(O83:S83)+SUM(T83:W83)))/I83)</f>
        <v>0.62599999999999989</v>
      </c>
    </row>
    <row r="84" spans="1:24" s="42" customFormat="1" ht="9.9499999999999993" customHeight="1">
      <c r="A84" s="9"/>
      <c r="B84" s="21"/>
      <c r="C84" s="92"/>
      <c r="D84" s="63"/>
      <c r="E84" s="64"/>
      <c r="F84" s="64"/>
      <c r="G84" s="64"/>
      <c r="H84" s="64"/>
      <c r="I84" s="64"/>
      <c r="J84" s="64"/>
      <c r="K84" s="70"/>
      <c r="L84" s="66"/>
      <c r="M84" s="71"/>
      <c r="N84" s="66"/>
      <c r="T84" s="72"/>
    </row>
    <row r="85" spans="1:24" s="42" customFormat="1" ht="135">
      <c r="A85" s="9"/>
      <c r="B85" s="21" t="s">
        <v>59</v>
      </c>
      <c r="C85" s="16" t="s">
        <v>95</v>
      </c>
      <c r="D85" s="63"/>
      <c r="E85" s="155" t="s">
        <v>23</v>
      </c>
      <c r="F85" s="64"/>
      <c r="G85" s="147" t="s">
        <v>8</v>
      </c>
      <c r="H85" s="64"/>
      <c r="I85" s="65">
        <v>15</v>
      </c>
      <c r="J85" s="64"/>
      <c r="K85" s="146">
        <f>X85</f>
        <v>0</v>
      </c>
      <c r="L85" s="66"/>
      <c r="M85" s="109" t="s">
        <v>100</v>
      </c>
      <c r="N85" s="66"/>
      <c r="O85" s="68">
        <f>IF(E85=$O$13,0%,0)</f>
        <v>0</v>
      </c>
      <c r="P85" s="68">
        <f>IF(E85=$P$13,6.3%,0)</f>
        <v>0</v>
      </c>
      <c r="Q85" s="68">
        <f>IF(E85=$Q$13,31.3%,0)</f>
        <v>0</v>
      </c>
      <c r="R85" s="68">
        <f>IF(E85=$R$13,56.3%,0)</f>
        <v>0</v>
      </c>
      <c r="S85" s="68">
        <f>IF(E85=$S$13,81.3%,0)</f>
        <v>0</v>
      </c>
      <c r="T85" s="68">
        <f>IF($G85=T$13,0%,0)</f>
        <v>0</v>
      </c>
      <c r="U85" s="68">
        <f>IF($G85=U$13,6.3%,0)</f>
        <v>0</v>
      </c>
      <c r="V85" s="68">
        <f>IF($G85=V$13,12.5%,0)</f>
        <v>0</v>
      </c>
      <c r="W85" s="68">
        <f>IF($G85=W$13,18.8%,0)</f>
        <v>0</v>
      </c>
      <c r="X85" s="69">
        <f>IF(E85=$O$13,0,(I85*(SUM(O85:S85)+SUM(T85:W85)))/I85)</f>
        <v>0</v>
      </c>
    </row>
    <row r="86" spans="1:24" s="42" customFormat="1" ht="9.9499999999999993" customHeight="1">
      <c r="A86" s="9"/>
      <c r="B86" s="21"/>
      <c r="C86" s="92"/>
      <c r="D86" s="63"/>
      <c r="E86" s="64"/>
      <c r="F86" s="64"/>
      <c r="G86" s="64"/>
      <c r="H86" s="64"/>
      <c r="I86" s="64"/>
      <c r="J86" s="64"/>
      <c r="K86" s="70"/>
      <c r="L86" s="66"/>
      <c r="M86" s="71"/>
      <c r="N86" s="66"/>
      <c r="T86" s="72"/>
    </row>
    <row r="87" spans="1:24" s="42" customFormat="1" ht="231" customHeight="1">
      <c r="A87" s="9"/>
      <c r="B87" s="21" t="s">
        <v>60</v>
      </c>
      <c r="C87" s="16" t="s">
        <v>90</v>
      </c>
      <c r="D87" s="63"/>
      <c r="E87" s="155" t="s">
        <v>22</v>
      </c>
      <c r="F87" s="64"/>
      <c r="G87" s="147" t="s">
        <v>9</v>
      </c>
      <c r="H87" s="64"/>
      <c r="I87" s="65">
        <v>15</v>
      </c>
      <c r="J87" s="64"/>
      <c r="K87" s="146">
        <f>X87</f>
        <v>1.0009999999999999</v>
      </c>
      <c r="L87" s="66"/>
      <c r="M87" s="67" t="s">
        <v>64</v>
      </c>
      <c r="N87" s="66"/>
      <c r="O87" s="68">
        <f>IF(E87=$O$13,0%,0)</f>
        <v>0</v>
      </c>
      <c r="P87" s="68">
        <f>IF(E87=$P$13,6.3%,0)</f>
        <v>0</v>
      </c>
      <c r="Q87" s="68">
        <f>IF(E87=$Q$13,31.3%,0)</f>
        <v>0</v>
      </c>
      <c r="R87" s="68">
        <f>IF(E87=$R$13,56.3%,0)</f>
        <v>0</v>
      </c>
      <c r="S87" s="68">
        <f>IF(E87=$S$13,81.3%,0)</f>
        <v>0.81299999999999994</v>
      </c>
      <c r="T87" s="68">
        <f>IF($G87=T$13,0%,0)</f>
        <v>0</v>
      </c>
      <c r="U87" s="68">
        <f>IF($G87=U$13,6.3%,0)</f>
        <v>0</v>
      </c>
      <c r="V87" s="68">
        <f>IF($G87=V$13,12.5%,0)</f>
        <v>0</v>
      </c>
      <c r="W87" s="68">
        <f>IF($G87=W$13,18.8%,0)</f>
        <v>0.188</v>
      </c>
      <c r="X87" s="69">
        <f>IF(E87=$O$13,0,(I87*(SUM(O87:S87)+SUM(T87:W87)))/I87)</f>
        <v>1.0009999999999999</v>
      </c>
    </row>
    <row r="88" spans="1:24" s="42" customFormat="1" ht="9.9499999999999993" customHeight="1" thickBot="1">
      <c r="A88" s="9"/>
      <c r="B88" s="10"/>
      <c r="C88" s="78"/>
      <c r="D88" s="78"/>
      <c r="E88" s="79"/>
      <c r="F88" s="79"/>
      <c r="G88" s="79"/>
      <c r="H88" s="79"/>
      <c r="I88" s="79"/>
      <c r="J88" s="79"/>
      <c r="K88" s="126"/>
      <c r="L88" s="81"/>
      <c r="M88" s="82"/>
      <c r="N88" s="66"/>
      <c r="T88" s="72"/>
    </row>
    <row r="89" spans="1:24" s="42" customFormat="1" ht="21.75" customHeight="1" thickBot="1">
      <c r="A89" s="9"/>
      <c r="B89" s="41"/>
      <c r="C89" s="93"/>
      <c r="D89" s="93"/>
      <c r="E89" s="64"/>
      <c r="F89" s="64"/>
      <c r="G89" s="64"/>
      <c r="H89" s="64"/>
      <c r="I89" s="83">
        <f>SUM(I77:I87)</f>
        <v>100</v>
      </c>
      <c r="J89" s="84"/>
      <c r="K89" s="151">
        <f>X89</f>
        <v>0.51116666666666666</v>
      </c>
      <c r="L89" s="66"/>
      <c r="M89" s="66"/>
      <c r="N89" s="66"/>
      <c r="O89" s="42">
        <f t="shared" ref="O89" si="0">IF(E89=1,0%,0)</f>
        <v>0</v>
      </c>
      <c r="P89" s="42">
        <f t="shared" ref="P89" si="1">IF(E89=2,10%,0)</f>
        <v>0</v>
      </c>
      <c r="Q89" s="42">
        <f t="shared" ref="Q89" si="2">IF(E89=3,20%,0)</f>
        <v>0</v>
      </c>
      <c r="R89" s="42">
        <f t="shared" ref="R89" si="3">IF(D89=4,30%,0)</f>
        <v>0</v>
      </c>
      <c r="S89" s="42">
        <f t="shared" ref="S89" si="4">IF(E89=4,30%,0)</f>
        <v>0</v>
      </c>
      <c r="X89" s="72">
        <f>AVERAGE(X77:X88)</f>
        <v>0.51116666666666666</v>
      </c>
    </row>
    <row r="90" spans="1:24" s="42" customFormat="1" ht="19.5" customHeight="1" thickBot="1">
      <c r="A90" s="9"/>
      <c r="B90" s="122"/>
      <c r="C90" s="2"/>
      <c r="D90" s="2"/>
      <c r="E90" s="25"/>
      <c r="F90" s="25"/>
      <c r="G90" s="25"/>
      <c r="H90" s="25"/>
      <c r="I90" s="64"/>
      <c r="J90" s="64"/>
      <c r="K90" s="105"/>
      <c r="L90" s="66"/>
      <c r="M90" s="66"/>
      <c r="N90" s="66"/>
    </row>
    <row r="91" spans="1:24" s="42" customFormat="1" ht="24.75" customHeight="1" thickBot="1">
      <c r="A91" s="9"/>
      <c r="B91" s="123"/>
      <c r="C91" s="143"/>
      <c r="D91" s="143"/>
      <c r="E91" s="52"/>
      <c r="F91" s="52"/>
      <c r="G91" s="52"/>
      <c r="H91" s="52"/>
      <c r="I91" s="95">
        <v>0.1</v>
      </c>
      <c r="J91" s="53"/>
      <c r="K91" s="54"/>
      <c r="L91" s="66"/>
      <c r="M91" s="66"/>
      <c r="N91" s="66"/>
      <c r="O91" s="42">
        <v>1</v>
      </c>
      <c r="P91" s="42">
        <v>2</v>
      </c>
      <c r="Q91" s="42">
        <v>3</v>
      </c>
      <c r="R91" s="42">
        <v>4</v>
      </c>
      <c r="S91" s="42">
        <v>4</v>
      </c>
      <c r="T91" s="88"/>
    </row>
    <row r="92" spans="1:24" s="42" customFormat="1" ht="9.9499999999999993" customHeight="1">
      <c r="A92" s="9"/>
      <c r="B92" s="124"/>
      <c r="C92" s="97"/>
      <c r="D92" s="97"/>
      <c r="E92" s="98"/>
      <c r="F92" s="98"/>
      <c r="G92" s="98"/>
      <c r="H92" s="98"/>
      <c r="I92" s="98"/>
      <c r="J92" s="98"/>
      <c r="K92" s="61"/>
      <c r="L92" s="90"/>
      <c r="M92" s="99"/>
      <c r="N92" s="66"/>
      <c r="T92" s="88"/>
    </row>
    <row r="93" spans="1:24" s="42" customFormat="1" ht="90">
      <c r="A93" s="9"/>
      <c r="B93" s="21" t="s">
        <v>61</v>
      </c>
      <c r="C93" s="16" t="s">
        <v>79</v>
      </c>
      <c r="D93" s="63"/>
      <c r="E93" s="155" t="s">
        <v>22</v>
      </c>
      <c r="F93" s="64"/>
      <c r="G93" s="147" t="s">
        <v>9</v>
      </c>
      <c r="H93" s="64"/>
      <c r="I93" s="65">
        <v>50</v>
      </c>
      <c r="J93" s="64"/>
      <c r="K93" s="146">
        <f>X93</f>
        <v>1.0009999999999999</v>
      </c>
      <c r="L93" s="66"/>
      <c r="M93" s="67" t="s">
        <v>64</v>
      </c>
      <c r="N93" s="66"/>
      <c r="O93" s="68">
        <f>IF(E93=$O$13,0%,0)</f>
        <v>0</v>
      </c>
      <c r="P93" s="68">
        <f>IF(E93=$P$13,6.3%,0)</f>
        <v>0</v>
      </c>
      <c r="Q93" s="68">
        <f>IF(E93=$Q$13,31.3%,0)</f>
        <v>0</v>
      </c>
      <c r="R93" s="68">
        <f>IF(E93=$R$13,56.3%,0)</f>
        <v>0</v>
      </c>
      <c r="S93" s="68">
        <f>IF(E93=$S$13,81.3%,0)</f>
        <v>0.81299999999999994</v>
      </c>
      <c r="T93" s="68">
        <f>IF($G93=T$13,0%,0)</f>
        <v>0</v>
      </c>
      <c r="U93" s="68">
        <f>IF($G93=U$13,6.3%,0)</f>
        <v>0</v>
      </c>
      <c r="V93" s="68">
        <f>IF($G93=V$13,12.5%,0)</f>
        <v>0</v>
      </c>
      <c r="W93" s="68">
        <f>IF($G93=W$13,18.8%,0)</f>
        <v>0.188</v>
      </c>
      <c r="X93" s="69">
        <f>IF(E93=$O$13,0,(I93*(SUM(O93:S93)+SUM(T93:W93)))/I93)</f>
        <v>1.0009999999999999</v>
      </c>
    </row>
    <row r="94" spans="1:24" s="42" customFormat="1" ht="9.9499999999999993" customHeight="1">
      <c r="A94" s="9"/>
      <c r="B94" s="21"/>
      <c r="C94" s="92"/>
      <c r="D94" s="63"/>
      <c r="E94" s="64"/>
      <c r="F94" s="64"/>
      <c r="G94" s="64"/>
      <c r="H94" s="64"/>
      <c r="I94" s="64"/>
      <c r="J94" s="64"/>
      <c r="K94" s="70"/>
      <c r="L94" s="66"/>
      <c r="M94" s="71"/>
      <c r="N94" s="66"/>
      <c r="T94" s="72"/>
    </row>
    <row r="95" spans="1:24" s="42" customFormat="1" ht="75">
      <c r="A95" s="9"/>
      <c r="B95" s="21" t="s">
        <v>62</v>
      </c>
      <c r="C95" s="15" t="s">
        <v>78</v>
      </c>
      <c r="D95" s="63"/>
      <c r="E95" s="155" t="s">
        <v>22</v>
      </c>
      <c r="F95" s="64"/>
      <c r="G95" s="147" t="s">
        <v>9</v>
      </c>
      <c r="H95" s="64"/>
      <c r="I95" s="65">
        <v>50</v>
      </c>
      <c r="J95" s="64"/>
      <c r="K95" s="146">
        <f>X95</f>
        <v>1.0009999999999999</v>
      </c>
      <c r="L95" s="66"/>
      <c r="M95" s="67" t="s">
        <v>64</v>
      </c>
      <c r="N95" s="66"/>
      <c r="O95" s="68">
        <f>IF(E95=$O$13,0%,0)</f>
        <v>0</v>
      </c>
      <c r="P95" s="68">
        <f>IF(E95=$P$13,6.3%,0)</f>
        <v>0</v>
      </c>
      <c r="Q95" s="68">
        <f>IF(E95=$Q$13,31.3%,0)</f>
        <v>0</v>
      </c>
      <c r="R95" s="68">
        <f>IF(E95=$R$13,56.3%,0)</f>
        <v>0</v>
      </c>
      <c r="S95" s="68">
        <f>IF(E95=$S$13,81.3%,0)</f>
        <v>0.81299999999999994</v>
      </c>
      <c r="T95" s="68">
        <f>IF($G95=T$13,0%,0)</f>
        <v>0</v>
      </c>
      <c r="U95" s="68">
        <f>IF($G95=U$13,6.3%,0)</f>
        <v>0</v>
      </c>
      <c r="V95" s="68">
        <f>IF($G95=V$13,12.5%,0)</f>
        <v>0</v>
      </c>
      <c r="W95" s="68">
        <f>IF($G95=W$13,18.8%,0)</f>
        <v>0.188</v>
      </c>
      <c r="X95" s="69">
        <f>IF(E95=$O$13,0,(I95*(SUM(O95:S95)+SUM(T95:W95)))/I95)</f>
        <v>1.0009999999999999</v>
      </c>
    </row>
    <row r="96" spans="1:24" s="42" customFormat="1" ht="9.9499999999999993" customHeight="1" thickBot="1">
      <c r="A96" s="9"/>
      <c r="B96" s="10"/>
      <c r="C96" s="101"/>
      <c r="D96" s="63"/>
      <c r="E96" s="64"/>
      <c r="F96" s="79"/>
      <c r="G96" s="79"/>
      <c r="H96" s="79"/>
      <c r="I96" s="79"/>
      <c r="J96" s="79"/>
      <c r="K96" s="127"/>
      <c r="L96" s="81"/>
      <c r="M96" s="82"/>
      <c r="N96" s="66"/>
      <c r="T96" s="72"/>
    </row>
    <row r="97" spans="1:24" s="42" customFormat="1" ht="30" customHeight="1" thickBot="1">
      <c r="A97" s="9"/>
      <c r="B97" s="41"/>
      <c r="C97" s="93"/>
      <c r="D97" s="97"/>
      <c r="E97" s="98"/>
      <c r="F97" s="64"/>
      <c r="G97" s="64"/>
      <c r="H97" s="64"/>
      <c r="I97" s="103">
        <f>SUM(I93:I96)</f>
        <v>100</v>
      </c>
      <c r="J97" s="79"/>
      <c r="K97" s="156">
        <f>X97</f>
        <v>1.0009999999999999</v>
      </c>
      <c r="L97" s="66"/>
      <c r="M97" s="66"/>
      <c r="N97" s="66"/>
      <c r="O97" s="42">
        <f t="shared" ref="O97" si="5">IF(E97=1,0%,0)</f>
        <v>0</v>
      </c>
      <c r="P97" s="42">
        <f t="shared" ref="P97" si="6">IF(E97=2,10%,0)</f>
        <v>0</v>
      </c>
      <c r="Q97" s="42">
        <f t="shared" ref="Q97" si="7">IF(E97=3,20%,0)</f>
        <v>0</v>
      </c>
      <c r="R97" s="42">
        <f t="shared" ref="R97:S97" si="8">IF(D97=4,30%,0)</f>
        <v>0</v>
      </c>
      <c r="S97" s="42">
        <f t="shared" si="8"/>
        <v>0</v>
      </c>
      <c r="X97" s="72">
        <f>AVERAGE(X93:X96)</f>
        <v>1.0009999999999999</v>
      </c>
    </row>
    <row r="98" spans="1:24" s="42" customFormat="1" ht="30" customHeight="1">
      <c r="A98" s="9"/>
      <c r="B98" s="9"/>
      <c r="C98" s="2"/>
      <c r="D98" s="2"/>
      <c r="E98" s="25"/>
      <c r="F98" s="25"/>
      <c r="G98" s="25"/>
      <c r="H98" s="25"/>
      <c r="I98" s="25"/>
      <c r="J98" s="25"/>
      <c r="K98" s="9"/>
      <c r="L98" s="41"/>
      <c r="M98" s="41"/>
      <c r="N98" s="41"/>
    </row>
    <row r="99" spans="1:24" s="42" customFormat="1" ht="30" customHeight="1">
      <c r="A99" s="9"/>
      <c r="B99" s="9"/>
      <c r="C99" s="2"/>
      <c r="D99" s="2"/>
      <c r="E99" s="25"/>
      <c r="F99" s="25"/>
      <c r="G99" s="25"/>
      <c r="H99" s="25"/>
      <c r="I99" s="25"/>
      <c r="J99" s="25"/>
      <c r="K99" s="9"/>
      <c r="L99" s="41"/>
      <c r="M99" s="41"/>
      <c r="N99" s="41"/>
    </row>
    <row r="100" spans="1:24" s="42" customFormat="1" ht="30" customHeight="1">
      <c r="A100" s="9"/>
      <c r="B100" s="9"/>
      <c r="C100" s="120"/>
      <c r="D100" s="120"/>
      <c r="E100" s="120"/>
      <c r="F100" s="120"/>
      <c r="G100" s="120"/>
      <c r="H100" s="120"/>
      <c r="I100" s="120"/>
      <c r="J100" s="120"/>
      <c r="K100" s="120"/>
      <c r="L100" s="120"/>
      <c r="M100" s="120"/>
      <c r="N100" s="41"/>
    </row>
    <row r="101" spans="1:24" s="42" customFormat="1" ht="30" customHeight="1">
      <c r="A101" s="9"/>
      <c r="B101" s="9"/>
      <c r="C101" s="120"/>
      <c r="D101" s="120"/>
      <c r="E101" s="120"/>
      <c r="F101" s="120"/>
      <c r="G101" s="120"/>
      <c r="H101" s="120"/>
      <c r="I101" s="120"/>
      <c r="J101" s="120"/>
      <c r="K101" s="120"/>
      <c r="L101" s="120"/>
      <c r="M101" s="120"/>
      <c r="N101" s="41"/>
    </row>
    <row r="102" spans="1:24" s="42" customFormat="1" ht="30" customHeight="1">
      <c r="A102" s="9"/>
      <c r="B102" s="9"/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41"/>
    </row>
  </sheetData>
  <sheetProtection sheet="1" selectLockedCells="1"/>
  <customSheetViews>
    <customSheetView guid="{C336C729-0314-4032-829E-B9EE9689FD03}" showPageBreaks="1" fitToPage="1" printArea="1" hiddenColumns="1" view="pageBreakPreview" topLeftCell="A4">
      <selection activeCell="E8" sqref="E8"/>
      <rowBreaks count="4" manualBreakCount="4">
        <brk id="23" max="11" man="1"/>
        <brk id="39" max="11" man="1"/>
        <brk id="50" max="11" man="1"/>
        <brk id="67" max="11" man="1"/>
      </rowBreaks>
      <pageMargins left="0.39370078740157483" right="0.15748031496062992" top="0.39370078740157483" bottom="0.39370078740157483" header="0.27559055118110237" footer="0.23622047244094491"/>
      <pageSetup paperSize="9" scale="50" fitToHeight="0" orientation="portrait" r:id="rId1"/>
      <headerFooter scaleWithDoc="0" alignWithMargins="0">
        <oddFooter>Page &amp;P of &amp;N</oddFooter>
      </headerFooter>
    </customSheetView>
    <customSheetView guid="{0C6D86AF-1098-4B55-AD81-B5464318C34D}" fitToPage="1" printArea="1" hiddenColumns="1" topLeftCell="A13">
      <selection activeCell="G13" sqref="G13"/>
      <rowBreaks count="4" manualBreakCount="4">
        <brk id="23" max="11" man="1"/>
        <brk id="39" max="11" man="1"/>
        <brk id="50" max="11" man="1"/>
        <brk id="67" max="11" man="1"/>
      </rowBreaks>
      <pageMargins left="0.39370078740157483" right="0.15748031496062992" top="0.39370078740157483" bottom="0.39370078740157483" header="0.27559055118110237" footer="0.23622047244094491"/>
      <pageSetup paperSize="9" scale="56" fitToHeight="0" orientation="portrait" r:id="rId2"/>
      <headerFooter scaleWithDoc="0" alignWithMargins="0">
        <oddFooter>Page &amp;P of &amp;N</oddFooter>
      </headerFooter>
    </customSheetView>
    <customSheetView guid="{93866CD1-CB7A-4884-BEB8-A1CECF52C855}" showPageBreaks="1" fitToPage="1" printArea="1" hiddenColumns="1" view="pageBreakPreview" topLeftCell="A64">
      <selection activeCell="G69" sqref="G69"/>
      <rowBreaks count="4" manualBreakCount="4">
        <brk id="23" max="11" man="1"/>
        <brk id="39" max="11" man="1"/>
        <brk id="50" max="11" man="1"/>
        <brk id="67" max="11" man="1"/>
      </rowBreaks>
      <pageMargins left="0.39370078740157483" right="0.15748031496062992" top="0.39370078740157483" bottom="0.39370078740157483" header="0.27559055118110237" footer="0.23622047244094491"/>
      <pageSetup paperSize="9" scale="54" fitToHeight="0" orientation="portrait" r:id="rId3"/>
      <headerFooter scaleWithDoc="0" alignWithMargins="0">
        <oddFooter>Page &amp;P of &amp;N</oddFooter>
      </headerFooter>
    </customSheetView>
    <customSheetView guid="{DB281B92-E9EC-453B-A5D8-29671663E0CC}" showPageBreaks="1" fitToPage="1" printArea="1" view="pageBreakPreview" topLeftCell="E10">
      <selection activeCell="G15" sqref="G15"/>
      <rowBreaks count="4" manualBreakCount="4">
        <brk id="23" max="11" man="1"/>
        <brk id="39" max="11" man="1"/>
        <brk id="50" max="11" man="1"/>
        <brk id="67" max="11" man="1"/>
      </rowBreaks>
      <pageMargins left="0.39370078740157483" right="0.15748031496062992" top="0.39370078740157483" bottom="0.39370078740157483" header="0.27559055118110237" footer="0.23622047244094491"/>
      <pageSetup paperSize="9" scale="46" fitToHeight="0" orientation="portrait" r:id="rId4"/>
      <headerFooter scaleWithDoc="0" alignWithMargins="0">
        <oddFooter>Page &amp;P of &amp;N</oddFooter>
      </headerFooter>
    </customSheetView>
  </customSheetViews>
  <mergeCells count="6">
    <mergeCell ref="C1:K1"/>
    <mergeCell ref="E5:K5"/>
    <mergeCell ref="E3:K3"/>
    <mergeCell ref="B13:C13"/>
    <mergeCell ref="K41:M42"/>
    <mergeCell ref="C8:C9"/>
  </mergeCells>
  <phoneticPr fontId="1" type="noConversion"/>
  <conditionalFormatting sqref="K28">
    <cfRule type="colorScale" priority="102">
      <colorScale>
        <cfvo type="percent" val="0"/>
        <cfvo type="percentile" val="50"/>
        <cfvo type="percent" val="100"/>
        <color rgb="FFF8696B"/>
        <color rgb="FFFFEB84"/>
        <color rgb="FF63BE7B"/>
      </colorScale>
    </cfRule>
  </conditionalFormatting>
  <conditionalFormatting sqref="K30">
    <cfRule type="colorScale" priority="101">
      <colorScale>
        <cfvo type="percent" val="0"/>
        <cfvo type="percentile" val="50"/>
        <cfvo type="percent" val="100"/>
        <color rgb="FFF8696B"/>
        <color rgb="FFFFEB84"/>
        <color rgb="FF63BE7B"/>
      </colorScale>
    </cfRule>
  </conditionalFormatting>
  <conditionalFormatting sqref="K32">
    <cfRule type="colorScale" priority="100">
      <colorScale>
        <cfvo type="percent" val="0"/>
        <cfvo type="percentile" val="50"/>
        <cfvo type="percent" val="100"/>
        <color rgb="FFF8696B"/>
        <color rgb="FFFFEB84"/>
        <color rgb="FF63BE7B"/>
      </colorScale>
    </cfRule>
  </conditionalFormatting>
  <conditionalFormatting sqref="K34">
    <cfRule type="colorScale" priority="99">
      <colorScale>
        <cfvo type="percent" val="0"/>
        <cfvo type="percentile" val="50"/>
        <cfvo type="percent" val="100"/>
        <color rgb="FFF8696B"/>
        <color rgb="FFFFEB84"/>
        <color rgb="FF63BE7B"/>
      </colorScale>
    </cfRule>
  </conditionalFormatting>
  <conditionalFormatting sqref="K38">
    <cfRule type="colorScale" priority="98">
      <colorScale>
        <cfvo type="percent" val="0"/>
        <cfvo type="percentile" val="50"/>
        <cfvo type="percent" val="100"/>
        <color rgb="FFF8696B"/>
        <color rgb="FFFFEB84"/>
        <color rgb="FF63BE7B"/>
      </colorScale>
    </cfRule>
  </conditionalFormatting>
  <conditionalFormatting sqref="K56">
    <cfRule type="dataBar" priority="97">
      <dataBar>
        <cfvo type="min" val="0"/>
        <cfvo type="max" val="0"/>
        <color rgb="FF638EC6"/>
      </dataBar>
    </cfRule>
  </conditionalFormatting>
  <conditionalFormatting sqref="K58">
    <cfRule type="dataBar" priority="96">
      <dataBar>
        <cfvo type="min" val="0"/>
        <cfvo type="max" val="0"/>
        <color rgb="FF638EC6"/>
      </dataBar>
    </cfRule>
  </conditionalFormatting>
  <conditionalFormatting sqref="K60">
    <cfRule type="dataBar" priority="95">
      <dataBar>
        <cfvo type="min" val="0"/>
        <cfvo type="max" val="0"/>
        <color rgb="FF638EC6"/>
      </dataBar>
    </cfRule>
  </conditionalFormatting>
  <conditionalFormatting sqref="K62">
    <cfRule type="dataBar" priority="93">
      <dataBar>
        <cfvo type="min" val="0"/>
        <cfvo type="max" val="0"/>
        <color rgb="FF638EC6"/>
      </dataBar>
    </cfRule>
  </conditionalFormatting>
  <conditionalFormatting sqref="K70">
    <cfRule type="dataBar" priority="92">
      <dataBar>
        <cfvo type="min" val="0"/>
        <cfvo type="max" val="0"/>
        <color rgb="FF638EC6"/>
      </dataBar>
    </cfRule>
  </conditionalFormatting>
  <conditionalFormatting sqref="K72">
    <cfRule type="dataBar" priority="82">
      <dataBar>
        <cfvo type="min" val="0"/>
        <cfvo type="max" val="0"/>
        <color rgb="FF638EC6"/>
      </dataBar>
    </cfRule>
  </conditionalFormatting>
  <conditionalFormatting sqref="K94">
    <cfRule type="dataBar" priority="77">
      <dataBar>
        <cfvo type="min" val="0"/>
        <cfvo type="max" val="0"/>
        <color rgb="FF638EC6"/>
      </dataBar>
    </cfRule>
  </conditionalFormatting>
  <conditionalFormatting sqref="K96">
    <cfRule type="dataBar" priority="74">
      <dataBar>
        <cfvo type="min" val="0"/>
        <cfvo type="max" val="0"/>
        <color rgb="FF638EC6"/>
      </dataBar>
    </cfRule>
  </conditionalFormatting>
  <conditionalFormatting sqref="K36">
    <cfRule type="colorScale" priority="68">
      <colorScale>
        <cfvo type="percent" val="0"/>
        <cfvo type="percentile" val="50"/>
        <cfvo type="percent" val="100"/>
        <color rgb="FFF8696B"/>
        <color rgb="FFFFEB84"/>
        <color rgb="FF63BE7B"/>
      </colorScale>
    </cfRule>
  </conditionalFormatting>
  <conditionalFormatting sqref="K36">
    <cfRule type="colorScale" priority="66">
      <colorScale>
        <cfvo type="percent" val="0"/>
        <cfvo type="percentile" val="50"/>
        <cfvo type="percent" val="100"/>
        <color rgb="FFF8696B"/>
        <color rgb="FFFFEB84"/>
        <color rgb="FF63BE7B"/>
      </colorScale>
    </cfRule>
  </conditionalFormatting>
  <conditionalFormatting sqref="K68">
    <cfRule type="dataBar" priority="60">
      <dataBar>
        <cfvo type="min" val="0"/>
        <cfvo type="max" val="0"/>
        <color rgb="FF638EC6"/>
      </dataBar>
    </cfRule>
  </conditionalFormatting>
  <conditionalFormatting sqref="K68">
    <cfRule type="colorScale" priority="61">
      <colorScale>
        <cfvo type="percent" val="0"/>
        <cfvo type="percentile" val="50"/>
        <cfvo type="percent" val="100"/>
        <color rgb="FFF8696B"/>
        <color rgb="FFFFEB84"/>
        <color rgb="FF63BE7B"/>
      </colorScale>
    </cfRule>
  </conditionalFormatting>
  <conditionalFormatting sqref="K78 K86 K80 K82 K88">
    <cfRule type="colorScale" priority="57">
      <colorScale>
        <cfvo type="percent" val="0"/>
        <cfvo type="percentile" val="50"/>
        <cfvo type="percent" val="100"/>
        <color rgb="FFF8696B"/>
        <color rgb="FFFFEB84"/>
        <color rgb="FF63BE7B"/>
      </colorScale>
    </cfRule>
  </conditionalFormatting>
  <conditionalFormatting sqref="K78">
    <cfRule type="dataBar" priority="56">
      <dataBar>
        <cfvo type="min" val="0"/>
        <cfvo type="max" val="0"/>
        <color rgb="FF638EC6"/>
      </dataBar>
    </cfRule>
  </conditionalFormatting>
  <conditionalFormatting sqref="K80">
    <cfRule type="dataBar" priority="55">
      <dataBar>
        <cfvo type="min" val="0"/>
        <cfvo type="max" val="0"/>
        <color rgb="FF638EC6"/>
      </dataBar>
    </cfRule>
  </conditionalFormatting>
  <conditionalFormatting sqref="K82">
    <cfRule type="dataBar" priority="54">
      <dataBar>
        <cfvo type="min" val="0"/>
        <cfvo type="max" val="0"/>
        <color rgb="FF638EC6"/>
      </dataBar>
    </cfRule>
  </conditionalFormatting>
  <conditionalFormatting sqref="K88">
    <cfRule type="dataBar" priority="53">
      <dataBar>
        <cfvo type="min" val="0"/>
        <cfvo type="max" val="0"/>
        <color rgb="FF638EC6"/>
      </dataBar>
    </cfRule>
  </conditionalFormatting>
  <conditionalFormatting sqref="K86">
    <cfRule type="dataBar" priority="52">
      <dataBar>
        <cfvo type="min" val="0"/>
        <cfvo type="max" val="0"/>
        <color rgb="FF638EC6"/>
      </dataBar>
    </cfRule>
  </conditionalFormatting>
  <conditionalFormatting sqref="K84">
    <cfRule type="colorScale" priority="51">
      <colorScale>
        <cfvo type="percent" val="0"/>
        <cfvo type="percentile" val="50"/>
        <cfvo type="percent" val="100"/>
        <color rgb="FFF8696B"/>
        <color rgb="FFFFEB84"/>
        <color rgb="FF63BE7B"/>
      </colorScale>
    </cfRule>
  </conditionalFormatting>
  <conditionalFormatting sqref="K84">
    <cfRule type="dataBar" priority="50">
      <dataBar>
        <cfvo type="min" val="0"/>
        <cfvo type="max" val="0"/>
        <color rgb="FF638EC6"/>
      </dataBar>
    </cfRule>
  </conditionalFormatting>
  <conditionalFormatting sqref="K17:K18">
    <cfRule type="colorScale" priority="4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95">
    <cfRule type="colorScale" priority="1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15">
    <cfRule type="colorScale" priority="40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19">
    <cfRule type="colorScale" priority="39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21">
    <cfRule type="colorScale" priority="38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27">
    <cfRule type="colorScale" priority="37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29">
    <cfRule type="colorScale" priority="36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31">
    <cfRule type="colorScale" priority="35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33">
    <cfRule type="colorScale" priority="34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35">
    <cfRule type="colorScale" priority="3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37">
    <cfRule type="colorScale" priority="3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44">
    <cfRule type="colorScale" priority="3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46">
    <cfRule type="colorScale" priority="30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48">
    <cfRule type="colorScale" priority="29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55">
    <cfRule type="colorScale" priority="28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57">
    <cfRule type="colorScale" priority="27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59">
    <cfRule type="colorScale" priority="26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61">
    <cfRule type="colorScale" priority="25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67">
    <cfRule type="colorScale" priority="24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69">
    <cfRule type="colorScale" priority="2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71">
    <cfRule type="colorScale" priority="20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77">
    <cfRule type="colorScale" priority="19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79">
    <cfRule type="colorScale" priority="18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81">
    <cfRule type="colorScale" priority="17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83">
    <cfRule type="colorScale" priority="16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85">
    <cfRule type="colorScale" priority="15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87">
    <cfRule type="colorScale" priority="14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93">
    <cfRule type="colorScale" priority="1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23">
    <cfRule type="colorScale" priority="130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D8">
    <cfRule type="dataBar" priority="138">
      <dataBar>
        <cfvo type="min" val="0"/>
        <cfvo type="max" val="0"/>
        <color rgb="FF638EC6"/>
      </dataBar>
    </cfRule>
  </conditionalFormatting>
  <conditionalFormatting sqref="K45 K47 K49 K51">
    <cfRule type="colorScale" priority="139">
      <colorScale>
        <cfvo type="percent" val="0"/>
        <cfvo type="percentile" val="50"/>
        <cfvo type="percent" val="100"/>
        <color rgb="FFF8696B"/>
        <color rgb="FFFFEB84"/>
        <color rgb="FF63BE7B"/>
      </colorScale>
    </cfRule>
  </conditionalFormatting>
  <conditionalFormatting sqref="K70 K72">
    <cfRule type="colorScale" priority="142">
      <colorScale>
        <cfvo type="percent" val="0"/>
        <cfvo type="percentile" val="50"/>
        <cfvo type="percent" val="100"/>
        <color rgb="FFF8696B"/>
        <color rgb="FFFFEB84"/>
        <color rgb="FF63BE7B"/>
      </colorScale>
    </cfRule>
  </conditionalFormatting>
  <conditionalFormatting sqref="K58 K56 K60 K62">
    <cfRule type="colorScale" priority="145">
      <colorScale>
        <cfvo type="percent" val="0"/>
        <cfvo type="percentile" val="50"/>
        <cfvo type="percent" val="100"/>
        <color rgb="FFF8696B"/>
        <color rgb="FFFFEB84"/>
        <color rgb="FF63BE7B"/>
      </colorScale>
    </cfRule>
  </conditionalFormatting>
  <conditionalFormatting sqref="K39">
    <cfRule type="colorScale" priority="7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50">
    <cfRule type="colorScale" priority="6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63">
    <cfRule type="colorScale" priority="5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73">
    <cfRule type="colorScale" priority="4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89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97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C8">
    <cfRule type="dataBar" priority="1">
      <dataBar>
        <cfvo type="num" val="0"/>
        <cfvo type="num" val="1"/>
        <color rgb="FF638EC6"/>
      </dataBar>
    </cfRule>
  </conditionalFormatting>
  <conditionalFormatting sqref="K96 K94">
    <cfRule type="colorScale" priority="150">
      <colorScale>
        <cfvo type="percent" val="0"/>
        <cfvo type="percentile" val="50"/>
        <cfvo type="percent" val="100"/>
        <color rgb="FFF8696B"/>
        <color rgb="FFFFEB84"/>
        <color rgb="FF63BE7B"/>
      </colorScale>
    </cfRule>
  </conditionalFormatting>
  <dataValidations count="2">
    <dataValidation type="list" allowBlank="1" showInputMessage="1" showErrorMessage="1" sqref="E55 E83 E93 E27 E67 E61 E29 E37 E44 E33 E46 E35 E85 E31 F32:H32 E17:E19 E79 E71 E57 F16:H16 F20:H20 F22:H22 E87 E77 E15 E59 E48 E69 E95 E81 E21">
      <formula1>grades</formula1>
    </dataValidation>
    <dataValidation type="list" allowBlank="1" showInputMessage="1" showErrorMessage="1" sqref="G93 G87 G85 G83 G81 G79 G77 G71 G69 G67 G61 G59 G57 G55 G48 G46 G44 G37 G35 G33 G31 G29 G27 G21 G17:G19 G15 G95">
      <formula1>IF(E15=$O$13,$T$12,$T$13:$W$13)</formula1>
    </dataValidation>
  </dataValidations>
  <pageMargins left="0.39370078740157499" right="0.15748031496063" top="1" bottom="0.39370078740157499" header="0.27559055118110198" footer="0.23622047244094499"/>
  <pageSetup paperSize="9" scale="49" fitToHeight="0" orientation="portrait" r:id="rId5"/>
  <headerFooter scaleWithDoc="0" alignWithMargins="0">
    <oddFooter>Page &amp;P of &amp;N</oddFooter>
  </headerFooter>
  <rowBreaks count="6" manualBreakCount="6">
    <brk id="23" max="13" man="1"/>
    <brk id="39" max="13" man="1"/>
    <brk id="50" max="13" man="1"/>
    <brk id="63" max="13" man="1"/>
    <brk id="73" max="13" man="1"/>
    <brk id="89" max="13" man="1"/>
  </rowBreaks>
  <ignoredErrors>
    <ignoredError sqref="E10 G10 I10 K10 M10" numberStoredAsText="1"/>
    <ignoredError sqref="I50" unlockedFormula="1"/>
  </ignoredErrors>
  <drawing r:id="rId6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Q71"/>
  <sheetViews>
    <sheetView workbookViewId="0">
      <selection activeCell="C6" sqref="C6"/>
    </sheetView>
  </sheetViews>
  <sheetFormatPr defaultRowHeight="12.75"/>
  <cols>
    <col min="1" max="1" width="2.7109375" style="27" customWidth="1"/>
    <col min="2" max="2" width="63.28515625" style="27" bestFit="1" customWidth="1"/>
    <col min="3" max="3" width="11.28515625" style="27" bestFit="1" customWidth="1"/>
    <col min="4" max="4" width="9.140625" style="27"/>
    <col min="5" max="5" width="24.7109375" style="27" customWidth="1"/>
    <col min="6" max="6" width="6.5703125" style="27" customWidth="1"/>
    <col min="7" max="7" width="6.5703125" style="27" hidden="1" customWidth="1"/>
    <col min="8" max="9" width="0" style="27" hidden="1" customWidth="1"/>
    <col min="10" max="10" width="9.140625" style="27"/>
    <col min="11" max="11" width="34.28515625" style="27" customWidth="1"/>
    <col min="12" max="12" width="10.28515625" style="29" bestFit="1" customWidth="1"/>
    <col min="13" max="13" width="9.140625" style="27"/>
    <col min="14" max="14" width="33.85546875" style="27" customWidth="1"/>
    <col min="15" max="16384" width="9.140625" style="27"/>
  </cols>
  <sheetData>
    <row r="1" spans="1:17" ht="14.25">
      <c r="A1" s="34"/>
      <c r="B1" s="31"/>
      <c r="C1" s="34"/>
      <c r="D1" s="34"/>
      <c r="E1" s="34"/>
      <c r="F1" s="34"/>
      <c r="G1" s="34"/>
    </row>
    <row r="2" spans="1:17" ht="14.25">
      <c r="A2" s="34"/>
      <c r="B2" s="31"/>
      <c r="C2" s="34"/>
      <c r="D2" s="34"/>
      <c r="E2" s="34"/>
      <c r="F2" s="34"/>
      <c r="G2" s="34"/>
    </row>
    <row r="3" spans="1:17" ht="27.75" customHeight="1">
      <c r="A3" s="34"/>
      <c r="B3" s="31"/>
      <c r="C3" s="34"/>
      <c r="D3" s="34"/>
      <c r="E3" s="34"/>
      <c r="F3" s="34"/>
      <c r="G3" s="34"/>
    </row>
    <row r="4" spans="1:17" ht="17.25" customHeight="1">
      <c r="A4" s="34"/>
      <c r="B4" s="1" t="s">
        <v>25</v>
      </c>
      <c r="C4" s="33" t="str">
        <f>IF(УПИТНИК!E3&gt;0,УПИТНИК!E3,"")</f>
        <v>ЈАВНО КОМУНАЛНО ПРЕДУЗЕЋЕ"7.ОКТОБАР"</v>
      </c>
      <c r="D4" s="34"/>
      <c r="E4" s="34"/>
      <c r="F4" s="34"/>
      <c r="G4" s="34"/>
    </row>
    <row r="5" spans="1:17" ht="5.25" customHeight="1">
      <c r="A5" s="34"/>
      <c r="B5" s="1"/>
      <c r="C5" s="35"/>
      <c r="D5" s="34"/>
      <c r="E5" s="34"/>
      <c r="F5" s="34"/>
      <c r="G5" s="34"/>
    </row>
    <row r="6" spans="1:17" ht="14.25" customHeight="1">
      <c r="A6" s="34"/>
      <c r="B6" s="1" t="s">
        <v>26</v>
      </c>
      <c r="C6" s="33" t="str">
        <f>IF(УПИТНИК!E5&gt;0,УПИТНИК!E5,"")</f>
        <v>27.11.2023.</v>
      </c>
      <c r="D6" s="36"/>
      <c r="E6" s="36"/>
      <c r="F6" s="36"/>
      <c r="G6" s="36"/>
    </row>
    <row r="7" spans="1:17" ht="26.25" customHeight="1">
      <c r="A7" s="34"/>
      <c r="B7" s="32" t="s">
        <v>63</v>
      </c>
      <c r="C7" s="34"/>
      <c r="D7" s="34"/>
      <c r="E7" s="34"/>
      <c r="F7" s="34"/>
      <c r="G7" s="34"/>
    </row>
    <row r="8" spans="1:17" ht="3" customHeight="1" thickBot="1">
      <c r="A8" s="34"/>
      <c r="B8" s="31"/>
      <c r="C8" s="34"/>
      <c r="D8" s="34"/>
      <c r="E8" s="34"/>
      <c r="F8" s="34"/>
      <c r="G8" s="131">
        <v>1</v>
      </c>
    </row>
    <row r="9" spans="1:17" ht="15" customHeight="1">
      <c r="A9" s="34"/>
      <c r="B9" s="168">
        <f>УПИТНИК!$C$8</f>
        <v>0.59959166666666663</v>
      </c>
      <c r="C9" s="34"/>
      <c r="D9" s="34"/>
      <c r="E9" s="34"/>
      <c r="F9" s="34"/>
      <c r="G9" s="131">
        <v>0</v>
      </c>
    </row>
    <row r="10" spans="1:17" ht="15" customHeight="1" thickBot="1">
      <c r="A10" s="34"/>
      <c r="B10" s="169"/>
      <c r="C10" s="34"/>
      <c r="D10" s="34"/>
      <c r="E10" s="34"/>
      <c r="F10" s="34"/>
      <c r="G10" s="34"/>
    </row>
    <row r="11" spans="1:17" ht="14.25">
      <c r="A11" s="34"/>
      <c r="B11" s="31"/>
      <c r="C11" s="34"/>
      <c r="D11" s="34"/>
      <c r="E11" s="34"/>
      <c r="F11" s="34"/>
      <c r="G11" s="34"/>
    </row>
    <row r="12" spans="1:17">
      <c r="A12" s="34"/>
      <c r="B12" s="34"/>
      <c r="C12" s="34"/>
      <c r="D12" s="34"/>
      <c r="E12" s="34"/>
      <c r="F12" s="34"/>
      <c r="G12" s="34"/>
    </row>
    <row r="13" spans="1:17">
      <c r="A13" s="34"/>
      <c r="B13" s="34"/>
      <c r="C13" s="34"/>
      <c r="D13" s="34"/>
      <c r="E13" s="34"/>
      <c r="F13" s="34"/>
      <c r="G13" s="34"/>
    </row>
    <row r="14" spans="1:17">
      <c r="A14" s="34"/>
      <c r="B14" s="34"/>
      <c r="C14" s="34"/>
      <c r="D14" s="34"/>
      <c r="E14" s="34"/>
      <c r="F14" s="34"/>
      <c r="G14" s="34"/>
      <c r="J14" s="30"/>
      <c r="K14" s="132"/>
      <c r="L14" s="133"/>
      <c r="M14" s="134"/>
      <c r="N14" s="135" t="s">
        <v>33</v>
      </c>
      <c r="O14" s="134">
        <f>M22</f>
        <v>0.59959166666666663</v>
      </c>
      <c r="P14" s="30"/>
      <c r="Q14" s="30"/>
    </row>
    <row r="15" spans="1:17" ht="25.5">
      <c r="A15" s="34"/>
      <c r="B15" s="34"/>
      <c r="C15" s="34"/>
      <c r="D15" s="34"/>
      <c r="E15" s="34"/>
      <c r="F15" s="34"/>
      <c r="G15" s="34"/>
      <c r="J15" s="30"/>
      <c r="K15" s="136" t="s">
        <v>27</v>
      </c>
      <c r="L15" s="137">
        <f>УПИТНИК!$I$13</f>
        <v>0.15</v>
      </c>
      <c r="M15" s="138">
        <f>УПИТНИК!$X$23</f>
        <v>0.37574999999999997</v>
      </c>
      <c r="N15" s="139" t="s">
        <v>91</v>
      </c>
      <c r="O15" s="134">
        <f>M21</f>
        <v>1.0009999999999999</v>
      </c>
      <c r="P15" s="30"/>
      <c r="Q15" s="30"/>
    </row>
    <row r="16" spans="1:17">
      <c r="A16" s="34"/>
      <c r="B16" s="34"/>
      <c r="C16" s="34"/>
      <c r="D16" s="34"/>
      <c r="E16" s="34"/>
      <c r="F16" s="34"/>
      <c r="G16" s="34"/>
      <c r="J16" s="30"/>
      <c r="K16" s="140" t="s">
        <v>28</v>
      </c>
      <c r="L16" s="137">
        <f>УПИТНИК!$I$25</f>
        <v>0.2</v>
      </c>
      <c r="M16" s="138">
        <f>УПИТНИК!$X$39</f>
        <v>0.45866666666666661</v>
      </c>
      <c r="N16" s="139" t="s">
        <v>32</v>
      </c>
      <c r="O16" s="134">
        <f>M20</f>
        <v>0.51116666666666666</v>
      </c>
      <c r="P16" s="30"/>
      <c r="Q16" s="30"/>
    </row>
    <row r="17" spans="1:17" ht="25.5">
      <c r="A17" s="34"/>
      <c r="B17" s="34"/>
      <c r="C17" s="34"/>
      <c r="D17" s="34"/>
      <c r="E17" s="34"/>
      <c r="F17" s="34"/>
      <c r="G17" s="34"/>
      <c r="J17" s="30"/>
      <c r="K17" s="139" t="s">
        <v>31</v>
      </c>
      <c r="L17" s="137">
        <f>УПИТНИК!$I$42</f>
        <v>0.15</v>
      </c>
      <c r="M17" s="138">
        <f>УПИТНИК!X50</f>
        <v>0.79233333333333322</v>
      </c>
      <c r="N17" s="139" t="s">
        <v>30</v>
      </c>
      <c r="O17" s="134">
        <f>M19</f>
        <v>0.66733333333333322</v>
      </c>
      <c r="P17" s="30"/>
      <c r="Q17" s="30"/>
    </row>
    <row r="18" spans="1:17">
      <c r="A18" s="34"/>
      <c r="B18" s="34"/>
      <c r="C18" s="34"/>
      <c r="D18" s="34"/>
      <c r="E18" s="34"/>
      <c r="F18" s="34"/>
      <c r="G18" s="34"/>
      <c r="J18" s="30"/>
      <c r="K18" s="139" t="s">
        <v>29</v>
      </c>
      <c r="L18" s="137">
        <f>УПИТНИК!$I$53</f>
        <v>0.15</v>
      </c>
      <c r="M18" s="138">
        <f>УПИТНИК!$X$63</f>
        <v>0.59424999999999994</v>
      </c>
      <c r="N18" s="139" t="s">
        <v>29</v>
      </c>
      <c r="O18" s="134">
        <f>M18</f>
        <v>0.59424999999999994</v>
      </c>
      <c r="P18" s="30"/>
      <c r="Q18" s="30"/>
    </row>
    <row r="19" spans="1:17" ht="25.5">
      <c r="A19" s="34"/>
      <c r="B19" s="34"/>
      <c r="C19" s="34"/>
      <c r="D19" s="34"/>
      <c r="E19" s="34"/>
      <c r="F19" s="34"/>
      <c r="G19" s="34"/>
      <c r="J19" s="30"/>
      <c r="K19" s="139" t="s">
        <v>30</v>
      </c>
      <c r="L19" s="137">
        <f>УПИТНИК!$I$65</f>
        <v>0.1</v>
      </c>
      <c r="M19" s="138">
        <f>УПИТНИК!$X$73</f>
        <v>0.66733333333333322</v>
      </c>
      <c r="N19" s="139" t="s">
        <v>31</v>
      </c>
      <c r="O19" s="134">
        <f>M17</f>
        <v>0.79233333333333322</v>
      </c>
      <c r="P19" s="30"/>
      <c r="Q19" s="30"/>
    </row>
    <row r="20" spans="1:17">
      <c r="A20" s="34"/>
      <c r="B20" s="34"/>
      <c r="C20" s="34"/>
      <c r="D20" s="34"/>
      <c r="E20" s="34"/>
      <c r="F20" s="34"/>
      <c r="G20" s="34"/>
      <c r="J20" s="30"/>
      <c r="K20" s="139" t="s">
        <v>32</v>
      </c>
      <c r="L20" s="137">
        <f>УПИТНИК!$I$91</f>
        <v>0.1</v>
      </c>
      <c r="M20" s="138">
        <f>УПИТНИК!$X$89</f>
        <v>0.51116666666666666</v>
      </c>
      <c r="N20" s="140" t="s">
        <v>28</v>
      </c>
      <c r="O20" s="134">
        <f>M16</f>
        <v>0.45866666666666661</v>
      </c>
      <c r="P20" s="30"/>
      <c r="Q20" s="30"/>
    </row>
    <row r="21" spans="1:17" ht="25.5">
      <c r="A21" s="34"/>
      <c r="B21" s="34"/>
      <c r="C21" s="34"/>
      <c r="D21" s="34"/>
      <c r="E21" s="34"/>
      <c r="F21" s="34"/>
      <c r="G21" s="34"/>
      <c r="J21" s="30"/>
      <c r="K21" s="139" t="s">
        <v>91</v>
      </c>
      <c r="L21" s="137">
        <f>УПИТНИК!$I$91</f>
        <v>0.1</v>
      </c>
      <c r="M21" s="138">
        <f>УПИТНИК!$X$97</f>
        <v>1.0009999999999999</v>
      </c>
      <c r="N21" s="136" t="s">
        <v>27</v>
      </c>
      <c r="O21" s="134">
        <f>M15</f>
        <v>0.37574999999999997</v>
      </c>
      <c r="P21" s="30"/>
      <c r="Q21" s="30"/>
    </row>
    <row r="22" spans="1:17">
      <c r="A22" s="34"/>
      <c r="B22" s="34"/>
      <c r="C22" s="34"/>
      <c r="D22" s="34"/>
      <c r="E22" s="34"/>
      <c r="F22" s="34"/>
      <c r="G22" s="34"/>
      <c r="J22" s="30"/>
      <c r="K22" s="135" t="s">
        <v>33</v>
      </c>
      <c r="L22" s="141"/>
      <c r="M22" s="138">
        <f>УПИТНИК!$C$8</f>
        <v>0.59959166666666663</v>
      </c>
      <c r="N22" s="135" t="s">
        <v>33</v>
      </c>
      <c r="O22" s="134">
        <f>100%-O14</f>
        <v>0.40040833333333337</v>
      </c>
      <c r="P22" s="30"/>
      <c r="Q22" s="30"/>
    </row>
    <row r="23" spans="1:17">
      <c r="A23" s="34"/>
      <c r="B23" s="34"/>
      <c r="C23" s="34"/>
      <c r="D23" s="34"/>
      <c r="E23" s="34"/>
      <c r="F23" s="34"/>
      <c r="G23" s="34"/>
      <c r="J23" s="30"/>
      <c r="K23" s="30"/>
      <c r="L23" s="130"/>
      <c r="M23" s="30"/>
      <c r="N23" s="30"/>
      <c r="O23" s="30"/>
      <c r="P23" s="30"/>
      <c r="Q23" s="30"/>
    </row>
    <row r="24" spans="1:17">
      <c r="A24" s="34"/>
      <c r="B24" s="34"/>
      <c r="C24" s="34"/>
      <c r="D24" s="34"/>
      <c r="E24" s="34"/>
      <c r="F24" s="34"/>
      <c r="G24" s="34"/>
    </row>
    <row r="25" spans="1:17">
      <c r="A25" s="34"/>
      <c r="B25" s="34"/>
      <c r="C25" s="34"/>
      <c r="D25" s="34"/>
      <c r="E25" s="34"/>
      <c r="F25" s="34"/>
      <c r="G25" s="34"/>
    </row>
    <row r="26" spans="1:17">
      <c r="A26" s="34"/>
      <c r="B26" s="34"/>
      <c r="C26" s="34"/>
      <c r="D26" s="34"/>
      <c r="E26" s="34"/>
      <c r="F26" s="34"/>
      <c r="G26" s="34"/>
    </row>
    <row r="27" spans="1:17">
      <c r="A27" s="34"/>
      <c r="B27" s="34"/>
      <c r="C27" s="34"/>
      <c r="D27" s="34"/>
      <c r="E27" s="34"/>
      <c r="F27" s="34"/>
      <c r="G27" s="34"/>
    </row>
    <row r="28" spans="1:17">
      <c r="A28" s="34"/>
      <c r="B28" s="34"/>
      <c r="C28" s="34"/>
      <c r="D28" s="34"/>
      <c r="E28" s="34"/>
      <c r="F28" s="34"/>
      <c r="G28" s="34"/>
    </row>
    <row r="29" spans="1:17" ht="26.25" customHeight="1">
      <c r="A29" s="34"/>
      <c r="B29" s="34"/>
      <c r="C29" s="34"/>
      <c r="D29" s="34"/>
      <c r="E29" s="34"/>
      <c r="F29" s="34"/>
      <c r="G29" s="34"/>
    </row>
    <row r="30" spans="1:17">
      <c r="A30" s="34"/>
      <c r="B30" s="34"/>
      <c r="C30" s="34"/>
      <c r="D30" s="34"/>
      <c r="E30" s="34"/>
      <c r="F30" s="34"/>
      <c r="G30" s="34"/>
    </row>
    <row r="31" spans="1:17">
      <c r="A31" s="34"/>
      <c r="B31" s="34"/>
      <c r="C31" s="34"/>
      <c r="D31" s="34"/>
      <c r="E31" s="34"/>
      <c r="F31" s="34"/>
      <c r="G31" s="34"/>
    </row>
    <row r="32" spans="1:17">
      <c r="A32" s="34"/>
      <c r="B32" s="34"/>
      <c r="C32" s="34"/>
      <c r="D32" s="34"/>
      <c r="E32" s="34"/>
      <c r="F32" s="34"/>
      <c r="G32" s="34"/>
    </row>
    <row r="33" spans="1:12">
      <c r="A33" s="34"/>
      <c r="B33" s="34"/>
      <c r="C33" s="34"/>
      <c r="D33" s="34"/>
      <c r="E33" s="34"/>
      <c r="F33" s="34"/>
      <c r="G33" s="34"/>
      <c r="L33" s="27"/>
    </row>
    <row r="34" spans="1:12">
      <c r="A34" s="34"/>
      <c r="B34" s="34"/>
      <c r="C34" s="34"/>
      <c r="D34" s="34"/>
      <c r="E34" s="34"/>
      <c r="F34" s="34"/>
      <c r="G34" s="34"/>
      <c r="L34" s="27"/>
    </row>
    <row r="35" spans="1:12">
      <c r="A35" s="34"/>
      <c r="B35" s="34"/>
      <c r="C35" s="34"/>
      <c r="D35" s="34"/>
      <c r="E35" s="34"/>
      <c r="F35" s="34"/>
      <c r="G35" s="34"/>
      <c r="L35" s="27"/>
    </row>
    <row r="36" spans="1:12">
      <c r="A36" s="34"/>
      <c r="B36" s="34"/>
      <c r="C36" s="34"/>
      <c r="D36" s="34"/>
      <c r="E36" s="34"/>
      <c r="F36" s="34"/>
      <c r="G36" s="34"/>
      <c r="L36" s="27"/>
    </row>
    <row r="37" spans="1:12">
      <c r="A37" s="34"/>
      <c r="B37" s="34"/>
      <c r="C37" s="34"/>
      <c r="D37" s="34"/>
      <c r="E37" s="34"/>
      <c r="F37" s="34"/>
      <c r="G37" s="34"/>
      <c r="L37" s="27"/>
    </row>
    <row r="38" spans="1:12">
      <c r="A38" s="34"/>
      <c r="B38" s="34"/>
      <c r="C38" s="34"/>
      <c r="D38" s="34"/>
      <c r="E38" s="34"/>
      <c r="F38" s="34"/>
      <c r="G38" s="34"/>
      <c r="L38" s="27"/>
    </row>
    <row r="39" spans="1:12">
      <c r="A39" s="34"/>
      <c r="B39" s="34"/>
      <c r="C39" s="34"/>
      <c r="D39" s="34"/>
      <c r="E39" s="34"/>
      <c r="F39" s="34"/>
      <c r="G39" s="34"/>
      <c r="L39" s="27"/>
    </row>
    <row r="40" spans="1:12">
      <c r="A40" s="34"/>
      <c r="B40" s="34"/>
      <c r="C40" s="34"/>
      <c r="D40" s="34"/>
      <c r="E40" s="34"/>
      <c r="F40" s="34"/>
      <c r="G40" s="34"/>
      <c r="L40" s="27"/>
    </row>
    <row r="41" spans="1:12">
      <c r="A41" s="34"/>
      <c r="B41" s="34"/>
      <c r="C41" s="34"/>
      <c r="D41" s="34"/>
      <c r="E41" s="34"/>
      <c r="F41" s="34"/>
      <c r="G41" s="34"/>
      <c r="L41" s="27"/>
    </row>
    <row r="42" spans="1:12">
      <c r="A42" s="34"/>
      <c r="B42" s="34"/>
      <c r="C42" s="34"/>
      <c r="D42" s="34"/>
      <c r="E42" s="34"/>
      <c r="F42" s="34"/>
      <c r="G42" s="34"/>
      <c r="L42" s="27"/>
    </row>
    <row r="43" spans="1:12">
      <c r="A43" s="34"/>
      <c r="B43" s="34"/>
      <c r="C43" s="34"/>
      <c r="D43" s="34"/>
      <c r="E43" s="34"/>
      <c r="F43" s="34"/>
      <c r="G43" s="34"/>
      <c r="L43" s="27"/>
    </row>
    <row r="44" spans="1:12">
      <c r="A44" s="34"/>
      <c r="B44" s="34"/>
      <c r="C44" s="34"/>
      <c r="D44" s="34"/>
      <c r="E44" s="34"/>
      <c r="F44" s="34"/>
      <c r="G44" s="34"/>
      <c r="L44" s="27"/>
    </row>
    <row r="45" spans="1:12">
      <c r="A45" s="34"/>
      <c r="B45" s="34"/>
      <c r="C45" s="34"/>
      <c r="D45" s="34"/>
      <c r="E45" s="34"/>
      <c r="F45" s="34"/>
      <c r="G45" s="34"/>
      <c r="L45" s="27"/>
    </row>
    <row r="46" spans="1:12">
      <c r="A46" s="34"/>
      <c r="B46" s="34"/>
      <c r="C46" s="34"/>
      <c r="D46" s="34"/>
      <c r="E46" s="34"/>
      <c r="F46" s="34"/>
      <c r="G46" s="34"/>
      <c r="L46" s="27"/>
    </row>
    <row r="47" spans="1:12">
      <c r="A47" s="34"/>
      <c r="B47" s="34"/>
      <c r="C47" s="34"/>
      <c r="D47" s="34"/>
      <c r="E47" s="34"/>
      <c r="F47" s="34"/>
      <c r="G47" s="34"/>
      <c r="L47" s="27"/>
    </row>
    <row r="48" spans="1:12">
      <c r="A48" s="34"/>
      <c r="B48" s="34"/>
      <c r="C48" s="34"/>
      <c r="D48" s="34"/>
      <c r="E48" s="34"/>
      <c r="F48" s="34"/>
      <c r="G48" s="34"/>
      <c r="L48" s="27"/>
    </row>
    <row r="49" spans="1:12">
      <c r="A49" s="34"/>
      <c r="B49" s="34"/>
      <c r="C49" s="34"/>
      <c r="D49" s="34"/>
      <c r="E49" s="34"/>
      <c r="F49" s="34"/>
      <c r="G49" s="34"/>
      <c r="L49" s="27"/>
    </row>
    <row r="50" spans="1:12">
      <c r="A50" s="34"/>
      <c r="B50" s="34"/>
      <c r="C50" s="34"/>
      <c r="D50" s="34"/>
      <c r="E50" s="34"/>
      <c r="F50" s="34"/>
      <c r="G50" s="34"/>
      <c r="L50" s="27"/>
    </row>
    <row r="51" spans="1:12">
      <c r="A51" s="34"/>
      <c r="B51" s="34"/>
      <c r="C51" s="34"/>
      <c r="D51" s="34"/>
      <c r="E51" s="34"/>
      <c r="F51" s="34"/>
      <c r="G51" s="34"/>
      <c r="L51" s="27"/>
    </row>
    <row r="52" spans="1:12">
      <c r="A52" s="34"/>
      <c r="B52" s="34"/>
      <c r="C52" s="34"/>
      <c r="D52" s="34"/>
      <c r="E52" s="34"/>
      <c r="F52" s="34"/>
      <c r="G52" s="34"/>
      <c r="L52" s="27"/>
    </row>
    <row r="53" spans="1:12">
      <c r="A53" s="34"/>
      <c r="B53" s="34"/>
      <c r="C53" s="34"/>
      <c r="D53" s="34"/>
      <c r="E53" s="34"/>
      <c r="F53" s="34"/>
      <c r="G53" s="34"/>
      <c r="L53" s="27"/>
    </row>
    <row r="54" spans="1:12">
      <c r="A54" s="34"/>
      <c r="B54" s="34"/>
      <c r="C54" s="34"/>
      <c r="D54" s="34"/>
      <c r="E54" s="34"/>
      <c r="F54" s="34"/>
      <c r="G54" s="34"/>
      <c r="L54" s="27"/>
    </row>
    <row r="55" spans="1:12">
      <c r="A55" s="34"/>
      <c r="B55" s="34"/>
      <c r="C55" s="34"/>
      <c r="D55" s="34"/>
      <c r="E55" s="34"/>
      <c r="F55" s="34"/>
      <c r="G55" s="34"/>
      <c r="L55" s="27"/>
    </row>
    <row r="56" spans="1:12">
      <c r="A56" s="34"/>
      <c r="B56" s="34"/>
      <c r="C56" s="34"/>
      <c r="D56" s="34"/>
      <c r="E56" s="34"/>
      <c r="F56" s="34"/>
      <c r="G56" s="34"/>
      <c r="L56" s="27"/>
    </row>
    <row r="57" spans="1:12">
      <c r="A57" s="34"/>
      <c r="B57" s="34"/>
      <c r="C57" s="34"/>
      <c r="D57" s="34"/>
      <c r="E57" s="34"/>
      <c r="F57" s="34"/>
      <c r="G57" s="34"/>
      <c r="L57" s="27"/>
    </row>
    <row r="58" spans="1:12">
      <c r="A58" s="34"/>
      <c r="B58" s="34"/>
      <c r="C58" s="34"/>
      <c r="D58" s="34"/>
      <c r="E58" s="34"/>
      <c r="F58" s="34"/>
      <c r="G58" s="34"/>
      <c r="L58" s="27"/>
    </row>
    <row r="59" spans="1:12">
      <c r="A59" s="34"/>
      <c r="B59" s="34"/>
      <c r="C59" s="34"/>
      <c r="D59" s="34"/>
      <c r="E59" s="34"/>
      <c r="F59" s="34"/>
      <c r="G59" s="34"/>
      <c r="L59" s="27"/>
    </row>
    <row r="60" spans="1:12">
      <c r="A60" s="34"/>
      <c r="B60" s="34"/>
      <c r="C60" s="34"/>
      <c r="D60" s="34"/>
      <c r="E60" s="34"/>
      <c r="F60" s="34"/>
      <c r="G60" s="34"/>
      <c r="L60" s="27"/>
    </row>
    <row r="61" spans="1:12">
      <c r="A61" s="34"/>
      <c r="B61" s="34"/>
      <c r="C61" s="34"/>
      <c r="D61" s="34"/>
      <c r="E61" s="34"/>
      <c r="F61" s="34"/>
      <c r="G61" s="34"/>
      <c r="L61" s="27"/>
    </row>
    <row r="62" spans="1:12">
      <c r="A62" s="34"/>
      <c r="B62" s="34"/>
      <c r="C62" s="34"/>
      <c r="D62" s="34"/>
      <c r="E62" s="34"/>
      <c r="F62" s="34"/>
      <c r="G62" s="34"/>
      <c r="L62" s="27"/>
    </row>
    <row r="63" spans="1:12">
      <c r="A63" s="34"/>
      <c r="B63" s="34"/>
      <c r="C63" s="34"/>
      <c r="D63" s="34"/>
      <c r="E63" s="34"/>
      <c r="F63" s="34"/>
      <c r="G63" s="34"/>
      <c r="L63" s="27"/>
    </row>
    <row r="64" spans="1:12">
      <c r="A64" s="34"/>
      <c r="B64" s="34"/>
      <c r="C64" s="34"/>
      <c r="D64" s="34"/>
      <c r="E64" s="34"/>
      <c r="F64" s="34"/>
      <c r="G64" s="34"/>
      <c r="L64" s="27"/>
    </row>
    <row r="65" spans="1:12" ht="28.5" customHeight="1">
      <c r="A65" s="34"/>
      <c r="B65" s="34"/>
      <c r="C65" s="34"/>
      <c r="D65" s="34"/>
      <c r="E65" s="34"/>
      <c r="F65" s="34"/>
      <c r="G65" s="34"/>
      <c r="L65" s="27"/>
    </row>
    <row r="66" spans="1:12">
      <c r="A66" s="34"/>
      <c r="B66" s="34"/>
      <c r="C66" s="34"/>
      <c r="D66" s="34"/>
      <c r="E66" s="34"/>
      <c r="F66" s="34"/>
      <c r="G66" s="34"/>
      <c r="L66" s="27"/>
    </row>
    <row r="67" spans="1:12">
      <c r="G67" s="34"/>
      <c r="L67" s="27"/>
    </row>
    <row r="68" spans="1:12">
      <c r="G68" s="34"/>
      <c r="L68" s="27"/>
    </row>
    <row r="69" spans="1:12">
      <c r="G69" s="34"/>
      <c r="L69" s="27"/>
    </row>
    <row r="70" spans="1:12">
      <c r="G70" s="34"/>
      <c r="L70" s="27"/>
    </row>
    <row r="71" spans="1:12">
      <c r="G71" s="34"/>
      <c r="L71" s="27"/>
    </row>
  </sheetData>
  <sheetProtection sheet="1" selectLockedCells="1" selectUnlockedCells="1"/>
  <customSheetViews>
    <customSheetView guid="{C336C729-0314-4032-829E-B9EE9689FD03}" hiddenColumns="1">
      <selection activeCell="B4" sqref="B4"/>
      <pageMargins left="0.11811023622047245" right="0.11811023622047245" top="0.39370078740157483" bottom="0.15748031496062992" header="0.31496062992125984" footer="0.31496062992125984"/>
      <printOptions horizontalCentered="1"/>
      <pageSetup paperSize="9" scale="85" orientation="portrait" r:id="rId1"/>
    </customSheetView>
    <customSheetView guid="{0C6D86AF-1098-4B55-AD81-B5464318C34D}" hiddenColumns="1" topLeftCell="A42">
      <selection activeCell="E72" sqref="E72"/>
      <pageMargins left="0.11811023622047245" right="0.11811023622047245" top="0.39370078740157483" bottom="0.15748031496062992" header="0.31496062992125984" footer="0.31496062992125984"/>
      <printOptions horizontalCentered="1"/>
      <pageSetup paperSize="9" scale="85" orientation="portrait" r:id="rId2"/>
    </customSheetView>
    <customSheetView guid="{93866CD1-CB7A-4884-BEB8-A1CECF52C855}" showPageBreaks="1" printArea="1" hiddenColumns="1" topLeftCell="A42">
      <selection activeCell="E72" sqref="E72"/>
      <pageMargins left="0.11811023622047245" right="0.11811023622047245" top="0.39370078740157483" bottom="0.15748031496062992" header="0.31496062992125984" footer="0.31496062992125984"/>
      <printOptions horizontalCentered="1"/>
      <pageSetup paperSize="9" scale="85" orientation="portrait" r:id="rId3"/>
    </customSheetView>
    <customSheetView guid="{DB281B92-E9EC-453B-A5D8-29671663E0CC}" hiddenColumns="1">
      <selection activeCell="B4" sqref="B4"/>
      <pageMargins left="0.11811023622047245" right="0.11811023622047245" top="0.39370078740157483" bottom="0.15748031496062992" header="0.31496062992125984" footer="0.31496062992125984"/>
      <printOptions horizontalCentered="1"/>
      <pageSetup paperSize="9" scale="85" orientation="portrait" r:id="rId4"/>
    </customSheetView>
  </customSheetViews>
  <mergeCells count="1">
    <mergeCell ref="B9:B10"/>
  </mergeCells>
  <conditionalFormatting sqref="B9">
    <cfRule type="dataBar" priority="2">
      <dataBar>
        <cfvo type="num" val="0"/>
        <cfvo type="num" val="1"/>
        <color rgb="FF638EC6"/>
      </dataBar>
    </cfRule>
  </conditionalFormatting>
  <printOptions horizontalCentered="1"/>
  <pageMargins left="0.11811023622047245" right="0.11811023622047245" top="0.39370078740157483" bottom="0.15748031496062992" header="0.31496062992125984" footer="0.31496062992125984"/>
  <pageSetup paperSize="9" scale="85" orientation="portrait" r:id="rId5"/>
  <ignoredErrors>
    <ignoredError sqref="C6 C4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EM35"/>
  <sheetViews>
    <sheetView workbookViewId="0">
      <selection activeCell="C39" sqref="C39"/>
    </sheetView>
  </sheetViews>
  <sheetFormatPr defaultRowHeight="15"/>
  <cols>
    <col min="1" max="2" width="5.5703125" style="171" customWidth="1"/>
    <col min="3" max="3" width="32.5703125" style="171" customWidth="1"/>
    <col min="4" max="4" width="15.42578125" style="171" customWidth="1"/>
    <col min="5" max="5" width="13.5703125" style="171" customWidth="1"/>
    <col min="6" max="6" width="14" style="171" customWidth="1"/>
    <col min="7" max="8" width="15.42578125" style="171" customWidth="1"/>
    <col min="9" max="9" width="8.42578125" style="171" customWidth="1"/>
    <col min="10" max="10" width="9.85546875" style="171" customWidth="1"/>
    <col min="11" max="11" width="2.5703125" style="171" customWidth="1"/>
    <col min="12" max="12" width="5.7109375" style="171" customWidth="1"/>
    <col min="13" max="13" width="13.85546875" style="171" customWidth="1"/>
    <col min="14" max="14" width="14.5703125" style="171" customWidth="1"/>
    <col min="15" max="15" width="14.28515625" style="171" customWidth="1"/>
    <col min="16" max="16" width="14.140625" style="171" bestFit="1" customWidth="1"/>
    <col min="17" max="17" width="1.85546875" style="171" customWidth="1"/>
    <col min="18" max="18" width="14.140625" style="171" customWidth="1"/>
    <col min="19" max="19" width="5.7109375" style="171" customWidth="1"/>
    <col min="20" max="20" width="9.5703125" style="171" customWidth="1"/>
    <col min="21" max="21" width="13.85546875" style="171" customWidth="1"/>
    <col min="22" max="16384" width="9.140625" style="171"/>
  </cols>
  <sheetData>
    <row r="1" spans="1:143" ht="18.75">
      <c r="A1" s="170" t="s">
        <v>103</v>
      </c>
      <c r="B1" s="170"/>
      <c r="C1" s="170"/>
      <c r="L1" s="172"/>
      <c r="M1" s="173"/>
      <c r="N1" s="174"/>
      <c r="O1" s="173"/>
      <c r="P1" s="173"/>
      <c r="Q1" s="173"/>
      <c r="R1" s="173"/>
      <c r="S1" s="173"/>
      <c r="T1" s="173"/>
      <c r="U1" s="173"/>
    </row>
    <row r="2" spans="1:143">
      <c r="A2" s="175" t="s">
        <v>104</v>
      </c>
      <c r="B2" s="175"/>
      <c r="C2" s="176" t="s">
        <v>105</v>
      </c>
      <c r="D2" s="176" t="s">
        <v>106</v>
      </c>
      <c r="E2" s="176" t="s">
        <v>107</v>
      </c>
      <c r="F2" s="176" t="s">
        <v>106</v>
      </c>
      <c r="G2" s="176" t="s">
        <v>108</v>
      </c>
      <c r="H2" s="176" t="s">
        <v>109</v>
      </c>
      <c r="I2" s="176" t="s">
        <v>110</v>
      </c>
      <c r="J2" s="176" t="s">
        <v>110</v>
      </c>
      <c r="K2" s="172"/>
      <c r="L2" s="172"/>
      <c r="M2" s="173"/>
      <c r="N2" s="174"/>
      <c r="O2" s="173"/>
      <c r="P2" s="173"/>
      <c r="Q2" s="173"/>
      <c r="R2" s="173"/>
      <c r="S2" s="173"/>
      <c r="T2" s="173"/>
      <c r="U2" s="173"/>
    </row>
    <row r="3" spans="1:143">
      <c r="A3" s="177" t="s">
        <v>111</v>
      </c>
      <c r="B3" s="177" t="s">
        <v>112</v>
      </c>
      <c r="C3" s="178"/>
      <c r="D3" s="179">
        <v>2022</v>
      </c>
      <c r="E3" s="179">
        <v>2023</v>
      </c>
      <c r="F3" s="179" t="s">
        <v>113</v>
      </c>
      <c r="G3" s="179">
        <v>2023</v>
      </c>
      <c r="H3" s="179">
        <v>2024</v>
      </c>
      <c r="I3" s="179"/>
      <c r="J3" s="179"/>
      <c r="K3" s="172"/>
      <c r="L3" s="172"/>
      <c r="M3" s="173"/>
      <c r="N3" s="174"/>
      <c r="O3" s="173"/>
      <c r="P3" s="173"/>
      <c r="Q3" s="173"/>
      <c r="R3" s="173"/>
      <c r="S3" s="173"/>
      <c r="T3" s="173"/>
      <c r="U3" s="173"/>
    </row>
    <row r="4" spans="1:143">
      <c r="A4" s="180">
        <v>1</v>
      </c>
      <c r="B4" s="181"/>
      <c r="C4" s="182">
        <v>2</v>
      </c>
      <c r="D4" s="183">
        <v>3</v>
      </c>
      <c r="E4" s="183">
        <v>5</v>
      </c>
      <c r="F4" s="183">
        <v>6</v>
      </c>
      <c r="G4" s="183">
        <v>7</v>
      </c>
      <c r="H4" s="183">
        <v>8</v>
      </c>
      <c r="I4" s="183" t="s">
        <v>114</v>
      </c>
      <c r="J4" s="183" t="s">
        <v>115</v>
      </c>
      <c r="K4" s="172"/>
      <c r="L4" s="172"/>
      <c r="M4" s="184"/>
      <c r="N4" s="174"/>
      <c r="O4" s="184"/>
      <c r="P4" s="173"/>
      <c r="Q4" s="173"/>
      <c r="R4" s="173"/>
      <c r="S4" s="173"/>
      <c r="T4" s="173"/>
      <c r="U4" s="173"/>
    </row>
    <row r="5" spans="1:143">
      <c r="A5" s="185">
        <v>1</v>
      </c>
      <c r="B5" s="185">
        <v>604</v>
      </c>
      <c r="C5" s="186" t="s">
        <v>116</v>
      </c>
      <c r="D5" s="187">
        <v>64753065.840000004</v>
      </c>
      <c r="E5" s="187">
        <v>66144748</v>
      </c>
      <c r="F5" s="187">
        <v>45502926</v>
      </c>
      <c r="G5" s="187">
        <v>68911390</v>
      </c>
      <c r="H5" s="187">
        <v>89504810</v>
      </c>
      <c r="I5" s="187">
        <f>G5/E5*100</f>
        <v>104.18270850468731</v>
      </c>
      <c r="J5" s="187">
        <f>H5/G5*100</f>
        <v>129.88391323988674</v>
      </c>
      <c r="K5" s="188"/>
      <c r="L5" s="172"/>
      <c r="M5" s="173"/>
      <c r="N5" s="174"/>
      <c r="O5" s="173"/>
      <c r="P5" s="173"/>
      <c r="Q5" s="173"/>
      <c r="R5" s="173"/>
      <c r="S5" s="173"/>
      <c r="T5" s="173"/>
      <c r="U5" s="173"/>
    </row>
    <row r="6" spans="1:143">
      <c r="A6" s="185">
        <v>2</v>
      </c>
      <c r="B6" s="185">
        <v>604</v>
      </c>
      <c r="C6" s="186" t="s">
        <v>117</v>
      </c>
      <c r="D6" s="187"/>
      <c r="E6" s="187"/>
      <c r="F6" s="187"/>
      <c r="G6" s="187"/>
      <c r="H6" s="187"/>
      <c r="I6" s="187"/>
      <c r="J6" s="187"/>
      <c r="K6" s="188"/>
      <c r="L6" s="172"/>
      <c r="M6" s="173"/>
      <c r="N6" s="174"/>
      <c r="O6" s="173"/>
      <c r="P6" s="173"/>
      <c r="Q6" s="173"/>
      <c r="R6" s="173"/>
      <c r="S6" s="173"/>
      <c r="T6" s="173"/>
      <c r="U6" s="173"/>
    </row>
    <row r="7" spans="1:143" s="190" customFormat="1">
      <c r="A7" s="189">
        <v>3</v>
      </c>
      <c r="B7" s="189">
        <v>614</v>
      </c>
      <c r="C7" s="186" t="s">
        <v>118</v>
      </c>
      <c r="D7" s="187">
        <v>2463916.91</v>
      </c>
      <c r="E7" s="187">
        <v>3900000</v>
      </c>
      <c r="F7" s="187">
        <v>1889663.56</v>
      </c>
      <c r="G7" s="187">
        <v>2500000</v>
      </c>
      <c r="H7" s="187">
        <v>4099130</v>
      </c>
      <c r="I7" s="187">
        <f t="shared" ref="I7:I33" si="0">G7/E7*100</f>
        <v>64.102564102564102</v>
      </c>
      <c r="J7" s="187">
        <f t="shared" ref="J7:J33" si="1">H7/G7*100</f>
        <v>163.96520000000001</v>
      </c>
      <c r="K7" s="188"/>
      <c r="L7" s="173"/>
      <c r="M7" s="173"/>
      <c r="N7" s="174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 s="173"/>
      <c r="AJ7" s="173"/>
      <c r="AK7" s="173"/>
      <c r="AL7" s="173"/>
      <c r="AM7" s="173"/>
      <c r="AN7" s="173"/>
      <c r="AO7" s="173"/>
      <c r="AP7" s="173"/>
      <c r="AQ7" s="173"/>
      <c r="AR7" s="173"/>
      <c r="AS7" s="173"/>
      <c r="AT7" s="173"/>
      <c r="AU7" s="173"/>
      <c r="AV7" s="173"/>
      <c r="AW7" s="173"/>
      <c r="AX7" s="173"/>
      <c r="AY7" s="173"/>
      <c r="AZ7" s="173"/>
      <c r="BA7" s="173"/>
      <c r="BB7" s="173"/>
      <c r="BC7" s="173"/>
      <c r="BD7" s="173"/>
      <c r="BE7" s="173"/>
      <c r="BF7" s="173"/>
      <c r="BG7" s="173"/>
      <c r="BH7" s="173"/>
      <c r="BI7" s="173"/>
      <c r="BJ7" s="173"/>
      <c r="BK7" s="173"/>
      <c r="BL7" s="173"/>
      <c r="BM7" s="173"/>
      <c r="BN7" s="173"/>
      <c r="BO7" s="173"/>
      <c r="BP7" s="173"/>
      <c r="BQ7" s="173"/>
      <c r="BR7" s="173"/>
      <c r="BS7" s="173"/>
      <c r="BT7" s="173"/>
      <c r="BU7" s="173"/>
      <c r="BV7" s="173"/>
      <c r="BW7" s="173"/>
      <c r="BX7" s="173"/>
      <c r="BY7" s="173"/>
      <c r="BZ7" s="173"/>
      <c r="CA7" s="173"/>
      <c r="CB7" s="173"/>
      <c r="CC7" s="173"/>
      <c r="CD7" s="173"/>
      <c r="CE7" s="173"/>
      <c r="CF7" s="173"/>
      <c r="CG7" s="173"/>
      <c r="CH7" s="173"/>
      <c r="CI7" s="173"/>
      <c r="CJ7" s="173"/>
      <c r="CK7" s="173"/>
      <c r="CL7" s="173"/>
      <c r="CM7" s="173"/>
      <c r="CN7" s="173"/>
      <c r="CO7" s="173"/>
      <c r="CP7" s="173"/>
      <c r="CQ7" s="173"/>
      <c r="CR7" s="173"/>
      <c r="CS7" s="173"/>
      <c r="CT7" s="173"/>
      <c r="CU7" s="173"/>
      <c r="CV7" s="173"/>
      <c r="CW7" s="173"/>
      <c r="CX7" s="173"/>
      <c r="CY7" s="173"/>
      <c r="CZ7" s="173"/>
      <c r="DA7" s="173"/>
      <c r="DB7" s="173"/>
      <c r="DC7" s="173"/>
      <c r="DD7" s="173"/>
      <c r="DE7" s="173"/>
      <c r="DF7" s="173"/>
      <c r="DG7" s="173"/>
      <c r="DH7" s="173"/>
      <c r="DI7" s="173"/>
      <c r="DJ7" s="173"/>
      <c r="DK7" s="173"/>
      <c r="DL7" s="173"/>
      <c r="DM7" s="173"/>
      <c r="DN7" s="173"/>
      <c r="DO7" s="173"/>
      <c r="DP7" s="173"/>
      <c r="DQ7" s="173"/>
      <c r="DR7" s="173"/>
      <c r="DS7" s="173"/>
      <c r="DT7" s="173"/>
      <c r="DU7" s="173"/>
      <c r="DV7" s="173"/>
      <c r="DW7" s="173"/>
      <c r="DX7" s="173"/>
      <c r="DY7" s="173"/>
      <c r="DZ7" s="173"/>
      <c r="EA7" s="173"/>
      <c r="EB7" s="173"/>
      <c r="EC7" s="173"/>
      <c r="ED7" s="173"/>
      <c r="EE7" s="173"/>
      <c r="EF7" s="173"/>
      <c r="EG7" s="173"/>
      <c r="EH7" s="173"/>
      <c r="EI7" s="173"/>
      <c r="EJ7" s="173"/>
      <c r="EK7" s="173"/>
      <c r="EL7" s="173"/>
      <c r="EM7" s="173"/>
    </row>
    <row r="8" spans="1:143" s="190" customFormat="1">
      <c r="A8" s="189">
        <v>4</v>
      </c>
      <c r="B8" s="189"/>
      <c r="C8" s="186" t="s">
        <v>119</v>
      </c>
      <c r="D8" s="187">
        <v>4464029.72</v>
      </c>
      <c r="E8" s="187">
        <v>6158000</v>
      </c>
      <c r="F8" s="187">
        <v>3928217.26</v>
      </c>
      <c r="G8" s="187">
        <v>5250000</v>
      </c>
      <c r="H8" s="187">
        <v>6516566</v>
      </c>
      <c r="I8" s="187">
        <f t="shared" si="0"/>
        <v>85.254952906787921</v>
      </c>
      <c r="J8" s="187">
        <f t="shared" si="1"/>
        <v>124.12506666666667</v>
      </c>
      <c r="K8" s="188"/>
      <c r="L8" s="173"/>
      <c r="M8" s="173"/>
      <c r="N8" s="174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 s="173"/>
      <c r="AJ8" s="173"/>
      <c r="AK8" s="173"/>
      <c r="AL8" s="173"/>
      <c r="AM8" s="173"/>
      <c r="AN8" s="173"/>
      <c r="AO8" s="173"/>
      <c r="AP8" s="173"/>
      <c r="AQ8" s="173"/>
      <c r="AR8" s="173"/>
      <c r="AS8" s="173"/>
      <c r="AT8" s="173"/>
      <c r="AU8" s="173"/>
      <c r="AV8" s="173"/>
      <c r="AW8" s="173"/>
      <c r="AX8" s="173"/>
      <c r="AY8" s="173"/>
      <c r="AZ8" s="173"/>
      <c r="BA8" s="173"/>
      <c r="BB8" s="173"/>
      <c r="BC8" s="173"/>
      <c r="BD8" s="173"/>
      <c r="BE8" s="173"/>
      <c r="BF8" s="173"/>
      <c r="BG8" s="173"/>
      <c r="BH8" s="173"/>
      <c r="BI8" s="173"/>
      <c r="BJ8" s="173"/>
      <c r="BK8" s="173"/>
      <c r="BL8" s="173"/>
      <c r="BM8" s="173"/>
      <c r="BN8" s="173"/>
      <c r="BO8" s="173"/>
      <c r="BP8" s="173"/>
      <c r="BQ8" s="173"/>
      <c r="BR8" s="173"/>
      <c r="BS8" s="173"/>
      <c r="BT8" s="173"/>
      <c r="BU8" s="173"/>
      <c r="BV8" s="173"/>
      <c r="BW8" s="173"/>
      <c r="BX8" s="173"/>
      <c r="BY8" s="173"/>
      <c r="BZ8" s="173"/>
      <c r="CA8" s="173"/>
      <c r="CB8" s="173"/>
      <c r="CC8" s="173"/>
      <c r="CD8" s="173"/>
      <c r="CE8" s="173"/>
      <c r="CF8" s="173"/>
      <c r="CG8" s="173"/>
      <c r="CH8" s="173"/>
      <c r="CI8" s="173"/>
      <c r="CJ8" s="173"/>
      <c r="CK8" s="173"/>
      <c r="CL8" s="173"/>
      <c r="CM8" s="173"/>
      <c r="CN8" s="173"/>
      <c r="CO8" s="173"/>
      <c r="CP8" s="173"/>
      <c r="CQ8" s="173"/>
      <c r="CR8" s="173"/>
      <c r="CS8" s="173"/>
      <c r="CT8" s="173"/>
      <c r="CU8" s="173"/>
      <c r="CV8" s="173"/>
      <c r="CW8" s="173"/>
      <c r="CX8" s="173"/>
      <c r="CY8" s="173"/>
      <c r="CZ8" s="173"/>
      <c r="DA8" s="173"/>
      <c r="DB8" s="173"/>
      <c r="DC8" s="173"/>
      <c r="DD8" s="173"/>
      <c r="DE8" s="173"/>
      <c r="DF8" s="173"/>
      <c r="DG8" s="173"/>
      <c r="DH8" s="173"/>
      <c r="DI8" s="173"/>
      <c r="DJ8" s="173"/>
      <c r="DK8" s="173"/>
      <c r="DL8" s="173"/>
      <c r="DM8" s="173"/>
      <c r="DN8" s="173"/>
      <c r="DO8" s="173"/>
      <c r="DP8" s="173"/>
      <c r="DQ8" s="173"/>
      <c r="DR8" s="173"/>
      <c r="DS8" s="173"/>
      <c r="DT8" s="173"/>
      <c r="DU8" s="173"/>
      <c r="DV8" s="173"/>
      <c r="DW8" s="173"/>
      <c r="DX8" s="173"/>
      <c r="DY8" s="173"/>
      <c r="DZ8" s="173"/>
      <c r="EA8" s="173"/>
      <c r="EB8" s="173"/>
      <c r="EC8" s="173"/>
      <c r="ED8" s="173"/>
      <c r="EE8" s="173"/>
      <c r="EF8" s="173"/>
      <c r="EG8" s="173"/>
      <c r="EH8" s="173"/>
      <c r="EI8" s="173"/>
      <c r="EJ8" s="173"/>
      <c r="EK8" s="173"/>
      <c r="EL8" s="173"/>
      <c r="EM8" s="173"/>
    </row>
    <row r="9" spans="1:143">
      <c r="A9" s="189">
        <v>5</v>
      </c>
      <c r="B9" s="189">
        <v>614</v>
      </c>
      <c r="C9" s="186" t="s">
        <v>120</v>
      </c>
      <c r="D9" s="187">
        <v>30023349.890000001</v>
      </c>
      <c r="E9" s="187">
        <v>36813000</v>
      </c>
      <c r="F9" s="187">
        <v>22336591.66</v>
      </c>
      <c r="G9" s="187">
        <v>30100000</v>
      </c>
      <c r="H9" s="187">
        <v>37838126</v>
      </c>
      <c r="I9" s="187">
        <f t="shared" si="0"/>
        <v>81.764594029283131</v>
      </c>
      <c r="J9" s="187">
        <f t="shared" si="1"/>
        <v>125.70805980066446</v>
      </c>
      <c r="K9" s="188"/>
      <c r="L9" s="184"/>
      <c r="M9" s="173"/>
      <c r="N9" s="174"/>
      <c r="O9" s="173"/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3"/>
      <c r="AD9" s="173"/>
      <c r="AE9" s="173"/>
      <c r="AF9" s="173"/>
      <c r="AG9" s="173"/>
      <c r="AH9" s="173"/>
      <c r="AI9" s="173"/>
      <c r="AJ9" s="173"/>
      <c r="AK9" s="173"/>
      <c r="AL9" s="173"/>
      <c r="AM9" s="173"/>
      <c r="AN9" s="173"/>
      <c r="AO9" s="173"/>
      <c r="AP9" s="173"/>
      <c r="AQ9" s="173"/>
      <c r="AR9" s="173"/>
      <c r="AS9" s="173"/>
      <c r="AT9" s="173"/>
      <c r="AU9" s="173"/>
      <c r="AV9" s="173"/>
      <c r="AW9" s="173"/>
      <c r="AX9" s="173"/>
      <c r="AY9" s="173"/>
      <c r="AZ9" s="173"/>
      <c r="BA9" s="173"/>
      <c r="BB9" s="173"/>
      <c r="BC9" s="173"/>
      <c r="BD9" s="173"/>
      <c r="BE9" s="173"/>
      <c r="BF9" s="173"/>
      <c r="BG9" s="173"/>
      <c r="BH9" s="173"/>
      <c r="BI9" s="173"/>
      <c r="BJ9" s="173"/>
      <c r="BK9" s="173"/>
      <c r="BL9" s="173"/>
      <c r="BM9" s="173"/>
      <c r="BN9" s="173"/>
      <c r="BO9" s="173"/>
      <c r="BP9" s="173"/>
      <c r="BQ9" s="173"/>
      <c r="BR9" s="173"/>
      <c r="BS9" s="173"/>
      <c r="BT9" s="173"/>
      <c r="BU9" s="173"/>
      <c r="BV9" s="173"/>
      <c r="BW9" s="173"/>
      <c r="BX9" s="173"/>
      <c r="BY9" s="173"/>
      <c r="BZ9" s="173"/>
      <c r="CA9" s="173"/>
      <c r="CB9" s="173"/>
      <c r="CC9" s="173"/>
      <c r="CD9" s="173"/>
      <c r="CE9" s="173"/>
      <c r="CF9" s="173"/>
      <c r="CG9" s="173"/>
      <c r="CH9" s="173"/>
      <c r="CI9" s="173"/>
      <c r="CJ9" s="173"/>
      <c r="CK9" s="173"/>
      <c r="CL9" s="173"/>
      <c r="CM9" s="173"/>
      <c r="CN9" s="173"/>
      <c r="CO9" s="173"/>
      <c r="CP9" s="173"/>
      <c r="CQ9" s="173"/>
      <c r="CR9" s="173"/>
      <c r="CS9" s="173"/>
      <c r="CT9" s="173"/>
      <c r="CU9" s="173"/>
      <c r="CV9" s="173"/>
      <c r="CW9" s="173"/>
      <c r="CX9" s="173"/>
      <c r="CY9" s="173"/>
      <c r="CZ9" s="173"/>
      <c r="DA9" s="173"/>
      <c r="DB9" s="173"/>
      <c r="DC9" s="173"/>
      <c r="DD9" s="173"/>
      <c r="DE9" s="173"/>
      <c r="DF9" s="173"/>
      <c r="DG9" s="173"/>
      <c r="DH9" s="173"/>
      <c r="DI9" s="173"/>
      <c r="DJ9" s="173"/>
      <c r="DK9" s="173"/>
      <c r="DL9" s="173"/>
      <c r="DM9" s="173"/>
      <c r="DN9" s="173"/>
      <c r="DO9" s="173"/>
      <c r="DP9" s="173"/>
      <c r="DQ9" s="173"/>
      <c r="DR9" s="173"/>
      <c r="DS9" s="173"/>
      <c r="DT9" s="173"/>
      <c r="DU9" s="173"/>
      <c r="DV9" s="173"/>
      <c r="DW9" s="173"/>
      <c r="DX9" s="173"/>
      <c r="DY9" s="173"/>
      <c r="DZ9" s="173"/>
      <c r="EA9" s="173"/>
      <c r="EB9" s="173"/>
      <c r="EC9" s="173"/>
      <c r="ED9" s="173"/>
      <c r="EE9" s="173"/>
      <c r="EF9" s="173"/>
      <c r="EG9" s="173"/>
      <c r="EH9" s="173"/>
      <c r="EI9" s="173"/>
      <c r="EJ9" s="173"/>
      <c r="EK9" s="173"/>
      <c r="EL9" s="173"/>
      <c r="EM9" s="173"/>
    </row>
    <row r="10" spans="1:143">
      <c r="A10" s="189">
        <v>6</v>
      </c>
      <c r="B10" s="189">
        <v>614</v>
      </c>
      <c r="C10" s="186" t="s">
        <v>121</v>
      </c>
      <c r="D10" s="187">
        <v>4465969.32</v>
      </c>
      <c r="E10" s="187">
        <v>5500000</v>
      </c>
      <c r="F10" s="187">
        <v>3258692</v>
      </c>
      <c r="G10" s="187">
        <v>5021680</v>
      </c>
      <c r="H10" s="187">
        <v>6127254</v>
      </c>
      <c r="I10" s="187">
        <f t="shared" si="0"/>
        <v>91.303272727272727</v>
      </c>
      <c r="J10" s="187">
        <f t="shared" si="1"/>
        <v>122.01601854359497</v>
      </c>
      <c r="K10" s="188"/>
      <c r="L10" s="173"/>
      <c r="M10" s="173"/>
      <c r="N10" s="174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 s="173"/>
      <c r="AJ10" s="173"/>
      <c r="AK10" s="173"/>
      <c r="AL10" s="173"/>
      <c r="AM10" s="173"/>
      <c r="AN10" s="173"/>
      <c r="AO10" s="173"/>
      <c r="AP10" s="173"/>
      <c r="AQ10" s="173"/>
      <c r="AR10" s="173"/>
      <c r="AS10" s="173"/>
      <c r="AT10" s="173"/>
      <c r="AU10" s="173"/>
      <c r="AV10" s="173"/>
      <c r="AW10" s="173"/>
      <c r="AX10" s="173"/>
      <c r="AY10" s="173"/>
      <c r="AZ10" s="173"/>
      <c r="BA10" s="173"/>
      <c r="BB10" s="173"/>
      <c r="BC10" s="173"/>
      <c r="BD10" s="173"/>
      <c r="BE10" s="173"/>
      <c r="BF10" s="173"/>
      <c r="BG10" s="173"/>
      <c r="BH10" s="173"/>
      <c r="BI10" s="173"/>
      <c r="BJ10" s="173"/>
      <c r="BK10" s="173"/>
      <c r="BL10" s="173"/>
      <c r="BM10" s="173"/>
      <c r="BN10" s="173"/>
      <c r="BO10" s="173"/>
      <c r="BP10" s="173"/>
      <c r="BQ10" s="173"/>
      <c r="BR10" s="173"/>
      <c r="BS10" s="173"/>
      <c r="BT10" s="173"/>
      <c r="BU10" s="173"/>
      <c r="BV10" s="173"/>
      <c r="BW10" s="173"/>
      <c r="BX10" s="173"/>
      <c r="BY10" s="173"/>
      <c r="BZ10" s="173"/>
      <c r="CA10" s="173"/>
      <c r="CB10" s="173"/>
      <c r="CC10" s="173"/>
      <c r="CD10" s="173"/>
      <c r="CE10" s="173"/>
      <c r="CF10" s="173"/>
      <c r="CG10" s="173"/>
      <c r="CH10" s="173"/>
      <c r="CI10" s="173"/>
      <c r="CJ10" s="173"/>
      <c r="CK10" s="173"/>
      <c r="CL10" s="173"/>
      <c r="CM10" s="173"/>
      <c r="CN10" s="173"/>
      <c r="CO10" s="173"/>
      <c r="CP10" s="173"/>
      <c r="CQ10" s="173"/>
      <c r="CR10" s="173"/>
      <c r="CS10" s="173"/>
      <c r="CT10" s="173"/>
      <c r="CU10" s="173"/>
      <c r="CV10" s="173"/>
      <c r="CW10" s="173"/>
      <c r="CX10" s="173"/>
      <c r="CY10" s="173"/>
      <c r="CZ10" s="173"/>
      <c r="DA10" s="173"/>
      <c r="DB10" s="173"/>
      <c r="DC10" s="173"/>
      <c r="DD10" s="173"/>
      <c r="DE10" s="173"/>
      <c r="DF10" s="173"/>
      <c r="DG10" s="173"/>
      <c r="DH10" s="173"/>
      <c r="DI10" s="173"/>
      <c r="DJ10" s="173"/>
      <c r="DK10" s="173"/>
      <c r="DL10" s="173"/>
      <c r="DM10" s="173"/>
      <c r="DN10" s="173"/>
      <c r="DO10" s="173"/>
      <c r="DP10" s="173"/>
      <c r="DQ10" s="173"/>
      <c r="DR10" s="173"/>
      <c r="DS10" s="173"/>
      <c r="DT10" s="173"/>
      <c r="DU10" s="173"/>
      <c r="DV10" s="173"/>
      <c r="DW10" s="173"/>
      <c r="DX10" s="173"/>
      <c r="DY10" s="173"/>
      <c r="DZ10" s="173"/>
      <c r="EA10" s="173"/>
      <c r="EB10" s="173"/>
      <c r="EC10" s="173"/>
      <c r="ED10" s="173"/>
      <c r="EE10" s="173"/>
      <c r="EF10" s="173"/>
      <c r="EG10" s="173"/>
      <c r="EH10" s="173"/>
      <c r="EI10" s="173"/>
      <c r="EJ10" s="173"/>
      <c r="EK10" s="173"/>
      <c r="EL10" s="173"/>
      <c r="EM10" s="173"/>
    </row>
    <row r="11" spans="1:143">
      <c r="A11" s="189">
        <v>7</v>
      </c>
      <c r="B11" s="189">
        <v>614</v>
      </c>
      <c r="C11" s="186" t="s">
        <v>122</v>
      </c>
      <c r="D11" s="187">
        <v>8809328.1099999994</v>
      </c>
      <c r="E11" s="187">
        <v>9966858</v>
      </c>
      <c r="F11" s="187">
        <v>7025656.6600000001</v>
      </c>
      <c r="G11" s="187">
        <v>9244000</v>
      </c>
      <c r="H11" s="187">
        <v>10405484</v>
      </c>
      <c r="I11" s="187">
        <f t="shared" si="0"/>
        <v>92.747383377991341</v>
      </c>
      <c r="J11" s="187">
        <f t="shared" si="1"/>
        <v>112.56473388143662</v>
      </c>
      <c r="K11" s="188"/>
      <c r="L11" s="172"/>
      <c r="M11" s="173"/>
      <c r="N11" s="174"/>
      <c r="O11" s="173"/>
      <c r="P11" s="173"/>
      <c r="Q11" s="173"/>
      <c r="R11" s="173"/>
      <c r="S11" s="173"/>
      <c r="T11" s="173"/>
      <c r="U11" s="173"/>
      <c r="V11" s="173"/>
      <c r="W11" s="173"/>
      <c r="X11" s="173"/>
      <c r="Y11" s="173"/>
      <c r="Z11" s="173"/>
      <c r="AA11" s="173"/>
      <c r="AB11" s="173"/>
      <c r="AC11" s="173"/>
      <c r="AD11" s="173"/>
      <c r="AE11" s="173"/>
      <c r="AF11" s="173"/>
      <c r="AG11" s="173"/>
      <c r="AH11" s="173"/>
      <c r="AI11" s="173"/>
      <c r="AJ11" s="173"/>
      <c r="AK11" s="173"/>
      <c r="AL11" s="173"/>
      <c r="AM11" s="173"/>
      <c r="AN11" s="173"/>
      <c r="AO11" s="173"/>
      <c r="AP11" s="173"/>
      <c r="AQ11" s="173"/>
      <c r="AR11" s="173"/>
      <c r="AS11" s="173"/>
      <c r="AT11" s="173"/>
      <c r="AU11" s="173"/>
      <c r="AV11" s="173"/>
      <c r="AW11" s="173"/>
      <c r="AX11" s="173"/>
      <c r="AY11" s="173"/>
      <c r="AZ11" s="173"/>
      <c r="BA11" s="173"/>
      <c r="BB11" s="173"/>
      <c r="BC11" s="173"/>
      <c r="BD11" s="173"/>
      <c r="BE11" s="173"/>
      <c r="BF11" s="173"/>
      <c r="BG11" s="173"/>
      <c r="BH11" s="173"/>
      <c r="BI11" s="173"/>
      <c r="BJ11" s="173"/>
      <c r="BK11" s="173"/>
      <c r="BL11" s="173"/>
      <c r="BM11" s="173"/>
      <c r="BN11" s="173"/>
      <c r="BO11" s="173"/>
      <c r="BP11" s="173"/>
      <c r="BQ11" s="173"/>
      <c r="BR11" s="173"/>
      <c r="BS11" s="173"/>
      <c r="BT11" s="173"/>
      <c r="BU11" s="173"/>
      <c r="BV11" s="173"/>
      <c r="BW11" s="173"/>
      <c r="BX11" s="173"/>
      <c r="BY11" s="173"/>
      <c r="BZ11" s="173"/>
      <c r="CA11" s="173"/>
      <c r="CB11" s="173"/>
      <c r="CC11" s="173"/>
      <c r="CD11" s="173"/>
      <c r="CE11" s="173"/>
      <c r="CF11" s="173"/>
      <c r="CG11" s="173"/>
      <c r="CH11" s="173"/>
      <c r="CI11" s="173"/>
      <c r="CJ11" s="173"/>
      <c r="CK11" s="173"/>
      <c r="CL11" s="173"/>
      <c r="CM11" s="173"/>
      <c r="CN11" s="173"/>
      <c r="CO11" s="173"/>
      <c r="CP11" s="173"/>
      <c r="CQ11" s="173"/>
      <c r="CR11" s="173"/>
      <c r="CS11" s="173"/>
      <c r="CT11" s="173"/>
      <c r="CU11" s="173"/>
      <c r="CV11" s="173"/>
      <c r="CW11" s="173"/>
      <c r="CX11" s="173"/>
      <c r="CY11" s="173"/>
      <c r="CZ11" s="173"/>
      <c r="DA11" s="173"/>
      <c r="DB11" s="173"/>
      <c r="DC11" s="173"/>
      <c r="DD11" s="173"/>
      <c r="DE11" s="173"/>
      <c r="DF11" s="173"/>
      <c r="DG11" s="173"/>
      <c r="DH11" s="173"/>
      <c r="DI11" s="173"/>
      <c r="DJ11" s="173"/>
      <c r="DK11" s="173"/>
      <c r="DL11" s="173"/>
      <c r="DM11" s="173"/>
      <c r="DN11" s="173"/>
      <c r="DO11" s="173"/>
      <c r="DP11" s="173"/>
      <c r="DQ11" s="173"/>
      <c r="DR11" s="173"/>
      <c r="DS11" s="173"/>
      <c r="DT11" s="173"/>
      <c r="DU11" s="173"/>
      <c r="DV11" s="173"/>
      <c r="DW11" s="173"/>
      <c r="DX11" s="173"/>
      <c r="DY11" s="173"/>
      <c r="DZ11" s="173"/>
      <c r="EA11" s="173"/>
      <c r="EB11" s="173"/>
      <c r="EC11" s="173"/>
      <c r="ED11" s="173"/>
      <c r="EE11" s="173"/>
      <c r="EF11" s="173"/>
      <c r="EG11" s="173"/>
      <c r="EH11" s="173"/>
      <c r="EI11" s="173"/>
      <c r="EJ11" s="173"/>
      <c r="EK11" s="173"/>
      <c r="EL11" s="173"/>
      <c r="EM11" s="173"/>
    </row>
    <row r="12" spans="1:143" ht="15.75" customHeight="1">
      <c r="A12" s="189">
        <v>8</v>
      </c>
      <c r="B12" s="189">
        <v>614</v>
      </c>
      <c r="C12" s="186" t="s">
        <v>123</v>
      </c>
      <c r="D12" s="187">
        <v>19811755.420000002</v>
      </c>
      <c r="E12" s="187">
        <v>25313570</v>
      </c>
      <c r="F12" s="187">
        <v>16265596.27</v>
      </c>
      <c r="G12" s="187">
        <v>22000000</v>
      </c>
      <c r="H12" s="187">
        <v>26591795</v>
      </c>
      <c r="I12" s="187">
        <f t="shared" si="0"/>
        <v>86.909906425683943</v>
      </c>
      <c r="J12" s="187">
        <f t="shared" si="1"/>
        <v>120.87179545454545</v>
      </c>
      <c r="K12" s="188"/>
      <c r="L12" s="188"/>
      <c r="M12" s="184"/>
      <c r="N12" s="174"/>
      <c r="O12" s="173"/>
      <c r="P12" s="173"/>
      <c r="Q12" s="173"/>
      <c r="R12" s="173"/>
      <c r="S12" s="173"/>
      <c r="T12" s="173"/>
      <c r="U12" s="173"/>
      <c r="V12" s="173"/>
      <c r="W12" s="173"/>
      <c r="X12" s="173"/>
      <c r="Y12" s="173"/>
      <c r="Z12" s="173"/>
      <c r="AA12" s="173"/>
      <c r="AB12" s="173"/>
      <c r="AC12" s="173"/>
      <c r="AD12" s="173"/>
      <c r="AE12" s="173"/>
      <c r="AF12" s="173"/>
      <c r="AG12" s="173"/>
      <c r="AH12" s="173"/>
      <c r="AI12" s="173"/>
      <c r="AJ12" s="173"/>
      <c r="AK12" s="173"/>
      <c r="AL12" s="173"/>
      <c r="AM12" s="173"/>
      <c r="AN12" s="173"/>
      <c r="AO12" s="173"/>
      <c r="AP12" s="173"/>
      <c r="AQ12" s="173"/>
      <c r="AR12" s="173"/>
      <c r="AS12" s="173"/>
      <c r="AT12" s="173"/>
      <c r="AU12" s="173"/>
      <c r="AV12" s="173"/>
      <c r="AW12" s="173"/>
      <c r="AX12" s="173"/>
      <c r="AY12" s="173"/>
      <c r="AZ12" s="173"/>
      <c r="BA12" s="173"/>
      <c r="BB12" s="173"/>
      <c r="BC12" s="173"/>
      <c r="BD12" s="173"/>
      <c r="BE12" s="173"/>
      <c r="BF12" s="173"/>
      <c r="BG12" s="173"/>
      <c r="BH12" s="173"/>
      <c r="BI12" s="173"/>
      <c r="BJ12" s="173"/>
      <c r="BK12" s="173"/>
      <c r="BL12" s="173"/>
      <c r="BM12" s="173"/>
      <c r="BN12" s="173"/>
      <c r="BO12" s="173"/>
      <c r="BP12" s="173"/>
      <c r="BQ12" s="173"/>
      <c r="BR12" s="173"/>
      <c r="BS12" s="173"/>
      <c r="BT12" s="173"/>
      <c r="BU12" s="173"/>
      <c r="BV12" s="173"/>
      <c r="BW12" s="173"/>
      <c r="BX12" s="173"/>
      <c r="BY12" s="173"/>
      <c r="BZ12" s="173"/>
      <c r="CA12" s="173"/>
      <c r="CB12" s="173"/>
      <c r="CC12" s="173"/>
      <c r="CD12" s="173"/>
      <c r="CE12" s="173"/>
      <c r="CF12" s="173"/>
      <c r="CG12" s="173"/>
      <c r="CH12" s="173"/>
      <c r="CI12" s="173"/>
      <c r="CJ12" s="173"/>
      <c r="CK12" s="173"/>
      <c r="CL12" s="173"/>
      <c r="CM12" s="173"/>
      <c r="CN12" s="173"/>
      <c r="CO12" s="173"/>
      <c r="CP12" s="173"/>
      <c r="CQ12" s="173"/>
      <c r="CR12" s="173"/>
      <c r="CS12" s="173"/>
      <c r="CT12" s="173"/>
      <c r="CU12" s="173"/>
      <c r="CV12" s="173"/>
      <c r="CW12" s="173"/>
      <c r="CX12" s="173"/>
      <c r="CY12" s="173"/>
      <c r="CZ12" s="173"/>
      <c r="DA12" s="173"/>
      <c r="DB12" s="173"/>
      <c r="DC12" s="173"/>
      <c r="DD12" s="173"/>
      <c r="DE12" s="173"/>
      <c r="DF12" s="173"/>
      <c r="DG12" s="173"/>
      <c r="DH12" s="173"/>
      <c r="DI12" s="173"/>
      <c r="DJ12" s="173"/>
      <c r="DK12" s="173"/>
      <c r="DL12" s="173"/>
      <c r="DM12" s="173"/>
      <c r="DN12" s="173"/>
      <c r="DO12" s="173"/>
      <c r="DP12" s="173"/>
      <c r="DQ12" s="173"/>
      <c r="DR12" s="173"/>
      <c r="DS12" s="173"/>
      <c r="DT12" s="173"/>
      <c r="DU12" s="173"/>
      <c r="DV12" s="173"/>
      <c r="DW12" s="173"/>
      <c r="DX12" s="173"/>
      <c r="DY12" s="173"/>
      <c r="DZ12" s="173"/>
      <c r="EA12" s="173"/>
      <c r="EB12" s="173"/>
      <c r="EC12" s="173"/>
      <c r="ED12" s="173"/>
      <c r="EE12" s="173"/>
      <c r="EF12" s="173"/>
      <c r="EG12" s="173"/>
      <c r="EH12" s="173"/>
      <c r="EI12" s="173"/>
      <c r="EJ12" s="173"/>
      <c r="EK12" s="173"/>
      <c r="EL12" s="173"/>
      <c r="EM12" s="173"/>
    </row>
    <row r="13" spans="1:143" ht="12.75" customHeight="1">
      <c r="A13" s="189">
        <v>9</v>
      </c>
      <c r="B13" s="189">
        <v>614</v>
      </c>
      <c r="C13" s="186" t="s">
        <v>124</v>
      </c>
      <c r="D13" s="187">
        <v>18988523.98</v>
      </c>
      <c r="E13" s="187">
        <v>18772720</v>
      </c>
      <c r="F13" s="187">
        <v>14111035.02</v>
      </c>
      <c r="G13" s="187">
        <v>19800000</v>
      </c>
      <c r="H13" s="187">
        <v>20916075</v>
      </c>
      <c r="I13" s="187">
        <f t="shared" si="0"/>
        <v>105.4721958245795</v>
      </c>
      <c r="J13" s="187">
        <f t="shared" si="1"/>
        <v>105.63674242424241</v>
      </c>
      <c r="K13" s="188"/>
      <c r="L13" s="172"/>
      <c r="M13" s="173"/>
      <c r="N13" s="174"/>
      <c r="O13" s="173"/>
      <c r="P13" s="173"/>
      <c r="Q13" s="173"/>
      <c r="R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 s="173"/>
      <c r="AJ13" s="173"/>
      <c r="AK13" s="173"/>
      <c r="AL13" s="173"/>
      <c r="AM13" s="173"/>
      <c r="AN13" s="173"/>
      <c r="AO13" s="173"/>
      <c r="AP13" s="173"/>
      <c r="AQ13" s="173"/>
      <c r="AR13" s="173"/>
      <c r="AS13" s="173"/>
      <c r="AT13" s="173"/>
      <c r="AU13" s="173"/>
      <c r="AV13" s="173"/>
      <c r="AW13" s="173"/>
      <c r="AX13" s="173"/>
      <c r="AY13" s="173"/>
      <c r="AZ13" s="173"/>
      <c r="BA13" s="173"/>
      <c r="BB13" s="173"/>
      <c r="BC13" s="173"/>
      <c r="BD13" s="173"/>
      <c r="BE13" s="173"/>
      <c r="BF13" s="173"/>
      <c r="BG13" s="173"/>
      <c r="BH13" s="173"/>
      <c r="BI13" s="173"/>
      <c r="BJ13" s="173"/>
      <c r="BK13" s="173"/>
      <c r="BL13" s="173"/>
      <c r="BM13" s="173"/>
      <c r="BN13" s="173"/>
      <c r="BO13" s="173"/>
      <c r="BP13" s="173"/>
      <c r="BQ13" s="173"/>
      <c r="BR13" s="173"/>
      <c r="BS13" s="173"/>
      <c r="BT13" s="173"/>
      <c r="BU13" s="173"/>
      <c r="BV13" s="173"/>
      <c r="BW13" s="173"/>
      <c r="BX13" s="173"/>
      <c r="BY13" s="173"/>
      <c r="BZ13" s="173"/>
      <c r="CA13" s="173"/>
      <c r="CB13" s="173"/>
      <c r="CC13" s="173"/>
      <c r="CD13" s="173"/>
      <c r="CE13" s="173"/>
      <c r="CF13" s="173"/>
      <c r="CG13" s="173"/>
      <c r="CH13" s="173"/>
      <c r="CI13" s="173"/>
      <c r="CJ13" s="173"/>
      <c r="CK13" s="173"/>
      <c r="CL13" s="173"/>
      <c r="CM13" s="173"/>
      <c r="CN13" s="173"/>
      <c r="CO13" s="173"/>
      <c r="CP13" s="173"/>
      <c r="CQ13" s="173"/>
      <c r="CR13" s="173"/>
      <c r="CS13" s="173"/>
      <c r="CT13" s="173"/>
      <c r="CU13" s="173"/>
      <c r="CV13" s="173"/>
      <c r="CW13" s="173"/>
      <c r="CX13" s="173"/>
      <c r="CY13" s="173"/>
      <c r="CZ13" s="173"/>
      <c r="DA13" s="173"/>
      <c r="DB13" s="173"/>
      <c r="DC13" s="173"/>
      <c r="DD13" s="173"/>
      <c r="DE13" s="173"/>
      <c r="DF13" s="173"/>
      <c r="DG13" s="173"/>
      <c r="DH13" s="173"/>
      <c r="DI13" s="173"/>
      <c r="DJ13" s="173"/>
      <c r="DK13" s="173"/>
      <c r="DL13" s="173"/>
      <c r="DM13" s="173"/>
      <c r="DN13" s="173"/>
      <c r="DO13" s="173"/>
      <c r="DP13" s="173"/>
      <c r="DQ13" s="173"/>
      <c r="DR13" s="173"/>
      <c r="DS13" s="173"/>
      <c r="DT13" s="173"/>
      <c r="DU13" s="173"/>
      <c r="DV13" s="173"/>
      <c r="DW13" s="173"/>
      <c r="DX13" s="173"/>
      <c r="DY13" s="173"/>
      <c r="DZ13" s="173"/>
      <c r="EA13" s="173"/>
      <c r="EB13" s="173"/>
      <c r="EC13" s="173"/>
      <c r="ED13" s="173"/>
      <c r="EE13" s="173"/>
      <c r="EF13" s="173"/>
      <c r="EG13" s="173"/>
      <c r="EH13" s="173"/>
      <c r="EI13" s="173"/>
      <c r="EJ13" s="173"/>
      <c r="EK13" s="173"/>
      <c r="EL13" s="173"/>
      <c r="EM13" s="173"/>
    </row>
    <row r="14" spans="1:143">
      <c r="A14" s="189">
        <v>10</v>
      </c>
      <c r="B14" s="189">
        <v>614</v>
      </c>
      <c r="C14" s="186" t="s">
        <v>125</v>
      </c>
      <c r="D14" s="187">
        <v>939228.48</v>
      </c>
      <c r="E14" s="187">
        <v>1009728</v>
      </c>
      <c r="F14" s="187">
        <v>694807.08</v>
      </c>
      <c r="G14" s="187">
        <v>918000</v>
      </c>
      <c r="H14" s="187">
        <v>157659</v>
      </c>
      <c r="I14" s="187">
        <f t="shared" si="0"/>
        <v>90.915573302909308</v>
      </c>
      <c r="J14" s="187">
        <f t="shared" si="1"/>
        <v>17.174183006535948</v>
      </c>
      <c r="K14" s="188"/>
      <c r="M14" s="173"/>
      <c r="N14" s="174"/>
      <c r="O14" s="173"/>
      <c r="P14" s="173"/>
      <c r="Q14" s="173"/>
      <c r="R14" s="173"/>
      <c r="V14" s="173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  <c r="AQ14" s="173"/>
      <c r="AR14" s="173"/>
      <c r="AS14" s="173"/>
      <c r="AT14" s="173"/>
      <c r="AU14" s="173"/>
      <c r="AV14" s="173"/>
      <c r="AW14" s="173"/>
      <c r="AX14" s="173"/>
      <c r="AY14" s="173"/>
      <c r="AZ14" s="173"/>
      <c r="BA14" s="173"/>
      <c r="BB14" s="173"/>
      <c r="BC14" s="173"/>
      <c r="BD14" s="173"/>
      <c r="BE14" s="173"/>
      <c r="BF14" s="173"/>
      <c r="BG14" s="173"/>
      <c r="BH14" s="173"/>
      <c r="BI14" s="173"/>
      <c r="BJ14" s="173"/>
      <c r="BK14" s="173"/>
      <c r="BL14" s="173"/>
      <c r="BM14" s="173"/>
      <c r="BN14" s="173"/>
      <c r="BO14" s="173"/>
      <c r="BP14" s="173"/>
      <c r="BQ14" s="173"/>
      <c r="BR14" s="173"/>
      <c r="BS14" s="173"/>
      <c r="BT14" s="173"/>
      <c r="BU14" s="173"/>
      <c r="BV14" s="173"/>
      <c r="BW14" s="173"/>
      <c r="BX14" s="173"/>
      <c r="BY14" s="173"/>
      <c r="BZ14" s="173"/>
      <c r="CA14" s="173"/>
      <c r="CB14" s="173"/>
      <c r="CC14" s="173"/>
      <c r="CD14" s="173"/>
      <c r="CE14" s="173"/>
      <c r="CF14" s="173"/>
      <c r="CG14" s="173"/>
      <c r="CH14" s="173"/>
      <c r="CI14" s="173"/>
      <c r="CJ14" s="173"/>
      <c r="CK14" s="173"/>
      <c r="CL14" s="173"/>
      <c r="CM14" s="173"/>
      <c r="CN14" s="173"/>
      <c r="CO14" s="173"/>
      <c r="CP14" s="173"/>
      <c r="CQ14" s="173"/>
      <c r="CR14" s="173"/>
      <c r="CS14" s="173"/>
      <c r="CT14" s="173"/>
      <c r="CU14" s="173"/>
      <c r="CV14" s="173"/>
      <c r="CW14" s="173"/>
      <c r="CX14" s="173"/>
      <c r="CY14" s="173"/>
      <c r="CZ14" s="173"/>
      <c r="DA14" s="173"/>
      <c r="DB14" s="173"/>
      <c r="DC14" s="173"/>
      <c r="DD14" s="173"/>
      <c r="DE14" s="173"/>
      <c r="DF14" s="173"/>
      <c r="DG14" s="173"/>
      <c r="DH14" s="173"/>
      <c r="DI14" s="173"/>
      <c r="DJ14" s="173"/>
      <c r="DK14" s="173"/>
      <c r="DL14" s="173"/>
      <c r="DM14" s="173"/>
      <c r="DN14" s="173"/>
      <c r="DO14" s="173"/>
      <c r="DP14" s="173"/>
      <c r="DQ14" s="173"/>
      <c r="DR14" s="173"/>
      <c r="DS14" s="173"/>
      <c r="DT14" s="173"/>
      <c r="DU14" s="173"/>
      <c r="DV14" s="173"/>
      <c r="DW14" s="173"/>
      <c r="DX14" s="173"/>
      <c r="DY14" s="173"/>
      <c r="DZ14" s="173"/>
      <c r="EA14" s="173"/>
      <c r="EB14" s="173"/>
      <c r="EC14" s="173"/>
      <c r="ED14" s="173"/>
      <c r="EE14" s="173"/>
      <c r="EF14" s="173"/>
      <c r="EG14" s="173"/>
      <c r="EH14" s="173"/>
      <c r="EI14" s="173"/>
      <c r="EJ14" s="173"/>
      <c r="EK14" s="173"/>
      <c r="EL14" s="173"/>
      <c r="EM14" s="173"/>
    </row>
    <row r="15" spans="1:143">
      <c r="A15" s="189">
        <v>11</v>
      </c>
      <c r="B15" s="189">
        <v>614</v>
      </c>
      <c r="C15" s="186" t="s">
        <v>126</v>
      </c>
      <c r="D15" s="187">
        <v>704499.66</v>
      </c>
      <c r="E15" s="187">
        <v>757296</v>
      </c>
      <c r="F15" s="187">
        <v>459030.24</v>
      </c>
      <c r="G15" s="187">
        <v>660000</v>
      </c>
      <c r="H15" s="187">
        <v>840847</v>
      </c>
      <c r="I15" s="187">
        <f t="shared" si="0"/>
        <v>87.152183558344419</v>
      </c>
      <c r="J15" s="187">
        <f t="shared" si="1"/>
        <v>127.4010606060606</v>
      </c>
      <c r="K15" s="188"/>
      <c r="M15" s="173"/>
      <c r="N15" s="173"/>
      <c r="O15" s="173"/>
      <c r="P15" s="173"/>
      <c r="Q15" s="173"/>
      <c r="R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 s="173"/>
      <c r="AJ15" s="173"/>
      <c r="AK15" s="173"/>
      <c r="AL15" s="173"/>
      <c r="AM15" s="173"/>
      <c r="AN15" s="173"/>
      <c r="AO15" s="173"/>
      <c r="AP15" s="173"/>
      <c r="AQ15" s="173"/>
      <c r="AR15" s="173"/>
      <c r="AS15" s="173"/>
      <c r="AT15" s="173"/>
      <c r="AU15" s="173"/>
      <c r="AV15" s="173"/>
      <c r="AW15" s="173"/>
      <c r="AX15" s="173"/>
      <c r="AY15" s="173"/>
      <c r="AZ15" s="173"/>
      <c r="BA15" s="173"/>
      <c r="BB15" s="173"/>
      <c r="BC15" s="173"/>
      <c r="BD15" s="173"/>
      <c r="BE15" s="173"/>
      <c r="BF15" s="173"/>
      <c r="BG15" s="173"/>
      <c r="BH15" s="173"/>
      <c r="BI15" s="173"/>
      <c r="BJ15" s="173"/>
      <c r="BK15" s="173"/>
      <c r="BL15" s="173"/>
      <c r="BM15" s="173"/>
      <c r="BN15" s="173"/>
      <c r="BO15" s="173"/>
      <c r="BP15" s="173"/>
      <c r="BQ15" s="173"/>
      <c r="BR15" s="173"/>
      <c r="BS15" s="173"/>
      <c r="BT15" s="173"/>
      <c r="BU15" s="173"/>
      <c r="BV15" s="173"/>
      <c r="BW15" s="173"/>
      <c r="BX15" s="173"/>
      <c r="BY15" s="173"/>
      <c r="BZ15" s="173"/>
      <c r="CA15" s="173"/>
      <c r="CB15" s="173"/>
      <c r="CC15" s="173"/>
      <c r="CD15" s="173"/>
      <c r="CE15" s="173"/>
      <c r="CF15" s="173"/>
      <c r="CG15" s="173"/>
      <c r="CH15" s="173"/>
      <c r="CI15" s="173"/>
      <c r="CJ15" s="173"/>
      <c r="CK15" s="173"/>
      <c r="CL15" s="173"/>
      <c r="CM15" s="173"/>
      <c r="CN15" s="173"/>
      <c r="CO15" s="173"/>
      <c r="CP15" s="173"/>
      <c r="CQ15" s="173"/>
      <c r="CR15" s="173"/>
      <c r="CS15" s="173"/>
      <c r="CT15" s="173"/>
      <c r="CU15" s="173"/>
      <c r="CV15" s="173"/>
      <c r="CW15" s="173"/>
      <c r="CX15" s="173"/>
      <c r="CY15" s="173"/>
      <c r="CZ15" s="173"/>
      <c r="DA15" s="173"/>
      <c r="DB15" s="173"/>
      <c r="DC15" s="173"/>
      <c r="DD15" s="173"/>
      <c r="DE15" s="173"/>
      <c r="DF15" s="173"/>
      <c r="DG15" s="173"/>
      <c r="DH15" s="173"/>
      <c r="DI15" s="173"/>
      <c r="DJ15" s="173"/>
      <c r="DK15" s="173"/>
      <c r="DL15" s="173"/>
      <c r="DM15" s="173"/>
      <c r="DN15" s="173"/>
      <c r="DO15" s="173"/>
      <c r="DP15" s="173"/>
      <c r="DQ15" s="173"/>
      <c r="DR15" s="173"/>
      <c r="DS15" s="173"/>
      <c r="DT15" s="173"/>
      <c r="DU15" s="173"/>
      <c r="DV15" s="173"/>
      <c r="DW15" s="173"/>
      <c r="DX15" s="173"/>
      <c r="DY15" s="173"/>
      <c r="DZ15" s="173"/>
      <c r="EA15" s="173"/>
      <c r="EB15" s="173"/>
      <c r="EC15" s="173"/>
      <c r="ED15" s="173"/>
      <c r="EE15" s="173"/>
      <c r="EF15" s="173"/>
      <c r="EG15" s="173"/>
      <c r="EH15" s="173"/>
      <c r="EI15" s="173"/>
      <c r="EJ15" s="173"/>
      <c r="EK15" s="173"/>
      <c r="EL15" s="173"/>
      <c r="EM15" s="173"/>
    </row>
    <row r="16" spans="1:143">
      <c r="A16" s="189">
        <v>12</v>
      </c>
      <c r="B16" s="189">
        <v>614</v>
      </c>
      <c r="C16" s="186" t="s">
        <v>127</v>
      </c>
      <c r="D16" s="187">
        <v>3552940</v>
      </c>
      <c r="E16" s="187">
        <v>3155000</v>
      </c>
      <c r="F16" s="187">
        <v>1574477.85</v>
      </c>
      <c r="G16" s="187">
        <v>4600000</v>
      </c>
      <c r="H16" s="187">
        <v>5255295</v>
      </c>
      <c r="I16" s="187">
        <f t="shared" si="0"/>
        <v>145.80031695721078</v>
      </c>
      <c r="J16" s="187">
        <f t="shared" si="1"/>
        <v>114.24554347826088</v>
      </c>
      <c r="K16" s="188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 s="173"/>
      <c r="AJ16" s="173"/>
      <c r="AK16" s="173"/>
      <c r="AL16" s="173"/>
      <c r="AM16" s="173"/>
      <c r="AN16" s="173"/>
      <c r="AO16" s="173"/>
      <c r="AP16" s="173"/>
      <c r="AQ16" s="173"/>
      <c r="AR16" s="173"/>
      <c r="AS16" s="173"/>
      <c r="AT16" s="173"/>
      <c r="AU16" s="173"/>
      <c r="AV16" s="173"/>
      <c r="AW16" s="173"/>
      <c r="AX16" s="173"/>
      <c r="AY16" s="173"/>
      <c r="AZ16" s="173"/>
      <c r="BA16" s="173"/>
      <c r="BB16" s="173"/>
      <c r="BC16" s="173"/>
      <c r="BD16" s="173"/>
      <c r="BE16" s="173"/>
      <c r="BF16" s="173"/>
      <c r="BG16" s="173"/>
      <c r="BH16" s="173"/>
      <c r="BI16" s="173"/>
      <c r="BJ16" s="173"/>
      <c r="BK16" s="173"/>
      <c r="BL16" s="173"/>
      <c r="BM16" s="173"/>
      <c r="BN16" s="173"/>
      <c r="BO16" s="173"/>
      <c r="BP16" s="173"/>
      <c r="BQ16" s="173"/>
      <c r="BR16" s="173"/>
      <c r="BS16" s="173"/>
      <c r="BT16" s="173"/>
      <c r="BU16" s="173"/>
      <c r="BV16" s="173"/>
      <c r="BW16" s="173"/>
      <c r="BX16" s="173"/>
      <c r="BY16" s="173"/>
      <c r="BZ16" s="173"/>
      <c r="CA16" s="173"/>
      <c r="CB16" s="173"/>
      <c r="CC16" s="173"/>
      <c r="CD16" s="173"/>
      <c r="CE16" s="173"/>
      <c r="CF16" s="173"/>
      <c r="CG16" s="173"/>
      <c r="CH16" s="173"/>
      <c r="CI16" s="173"/>
      <c r="CJ16" s="173"/>
      <c r="CK16" s="173"/>
      <c r="CL16" s="173"/>
      <c r="CM16" s="173"/>
      <c r="CN16" s="173"/>
      <c r="CO16" s="173"/>
      <c r="CP16" s="173"/>
      <c r="CQ16" s="173"/>
      <c r="CR16" s="173"/>
      <c r="CS16" s="173"/>
      <c r="CT16" s="173"/>
      <c r="CU16" s="173"/>
      <c r="CV16" s="173"/>
      <c r="CW16" s="173"/>
      <c r="CX16" s="173"/>
      <c r="CY16" s="173"/>
      <c r="CZ16" s="173"/>
      <c r="DA16" s="173"/>
      <c r="DB16" s="173"/>
      <c r="DC16" s="173"/>
      <c r="DD16" s="173"/>
      <c r="DE16" s="173"/>
      <c r="DF16" s="173"/>
      <c r="DG16" s="173"/>
      <c r="DH16" s="173"/>
      <c r="DI16" s="173"/>
      <c r="DJ16" s="173"/>
      <c r="DK16" s="173"/>
      <c r="DL16" s="173"/>
      <c r="DM16" s="173"/>
      <c r="DN16" s="173"/>
      <c r="DO16" s="173"/>
      <c r="DP16" s="173"/>
      <c r="DQ16" s="173"/>
      <c r="DR16" s="173"/>
      <c r="DS16" s="173"/>
      <c r="DT16" s="173"/>
      <c r="DU16" s="173"/>
      <c r="DV16" s="173"/>
      <c r="DW16" s="173"/>
      <c r="DX16" s="173"/>
      <c r="DY16" s="173"/>
      <c r="DZ16" s="173"/>
      <c r="EA16" s="173"/>
      <c r="EB16" s="173"/>
      <c r="EC16" s="173"/>
      <c r="ED16" s="173"/>
      <c r="EE16" s="173"/>
      <c r="EF16" s="173"/>
      <c r="EG16" s="173"/>
      <c r="EH16" s="173"/>
      <c r="EI16" s="173"/>
      <c r="EJ16" s="173"/>
      <c r="EK16" s="173"/>
      <c r="EL16" s="173"/>
      <c r="EM16" s="173"/>
    </row>
    <row r="17" spans="1:143">
      <c r="A17" s="189"/>
      <c r="B17" s="189"/>
      <c r="C17" s="186" t="s">
        <v>128</v>
      </c>
      <c r="D17" s="187">
        <v>16320</v>
      </c>
      <c r="E17" s="187"/>
      <c r="F17" s="187"/>
      <c r="G17" s="187">
        <v>130290</v>
      </c>
      <c r="H17" s="187"/>
      <c r="I17" s="187"/>
      <c r="J17" s="187">
        <f t="shared" si="1"/>
        <v>0</v>
      </c>
      <c r="K17" s="188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 s="173"/>
      <c r="AJ17" s="173"/>
      <c r="AK17" s="173"/>
      <c r="AL17" s="173"/>
      <c r="AM17" s="173"/>
      <c r="AN17" s="173"/>
      <c r="AO17" s="173"/>
      <c r="AP17" s="173"/>
      <c r="AQ17" s="173"/>
      <c r="AR17" s="173"/>
      <c r="AS17" s="173"/>
      <c r="AT17" s="173"/>
      <c r="AU17" s="173"/>
      <c r="AV17" s="173"/>
      <c r="AW17" s="173"/>
      <c r="AX17" s="173"/>
      <c r="AY17" s="173"/>
      <c r="AZ17" s="173"/>
      <c r="BA17" s="173"/>
      <c r="BB17" s="173"/>
      <c r="BC17" s="173"/>
      <c r="BD17" s="173"/>
      <c r="BE17" s="173"/>
      <c r="BF17" s="173"/>
      <c r="BG17" s="173"/>
      <c r="BH17" s="173"/>
      <c r="BI17" s="173"/>
      <c r="BJ17" s="173"/>
      <c r="BK17" s="173"/>
      <c r="BL17" s="173"/>
      <c r="BM17" s="173"/>
      <c r="BN17" s="173"/>
      <c r="BO17" s="173"/>
      <c r="BP17" s="173"/>
      <c r="BQ17" s="173"/>
      <c r="BR17" s="173"/>
      <c r="BS17" s="173"/>
      <c r="BT17" s="173"/>
      <c r="BU17" s="173"/>
      <c r="BV17" s="173"/>
      <c r="BW17" s="173"/>
      <c r="BX17" s="173"/>
      <c r="BY17" s="173"/>
      <c r="BZ17" s="173"/>
      <c r="CA17" s="173"/>
      <c r="CB17" s="173"/>
      <c r="CC17" s="173"/>
      <c r="CD17" s="173"/>
      <c r="CE17" s="173"/>
      <c r="CF17" s="173"/>
      <c r="CG17" s="173"/>
      <c r="CH17" s="173"/>
      <c r="CI17" s="173"/>
      <c r="CJ17" s="173"/>
      <c r="CK17" s="173"/>
      <c r="CL17" s="173"/>
      <c r="CM17" s="173"/>
      <c r="CN17" s="173"/>
      <c r="CO17" s="173"/>
      <c r="CP17" s="173"/>
      <c r="CQ17" s="173"/>
      <c r="CR17" s="173"/>
      <c r="CS17" s="173"/>
      <c r="CT17" s="173"/>
      <c r="CU17" s="173"/>
      <c r="CV17" s="173"/>
      <c r="CW17" s="173"/>
      <c r="CX17" s="173"/>
      <c r="CY17" s="173"/>
      <c r="CZ17" s="173"/>
      <c r="DA17" s="173"/>
      <c r="DB17" s="173"/>
      <c r="DC17" s="173"/>
      <c r="DD17" s="173"/>
      <c r="DE17" s="173"/>
      <c r="DF17" s="173"/>
      <c r="DG17" s="173"/>
      <c r="DH17" s="173"/>
      <c r="DI17" s="173"/>
      <c r="DJ17" s="173"/>
      <c r="DK17" s="173"/>
      <c r="DL17" s="173"/>
      <c r="DM17" s="173"/>
      <c r="DN17" s="173"/>
      <c r="DO17" s="173"/>
      <c r="DP17" s="173"/>
      <c r="DQ17" s="173"/>
      <c r="DR17" s="173"/>
      <c r="DS17" s="173"/>
      <c r="DT17" s="173"/>
      <c r="DU17" s="173"/>
      <c r="DV17" s="173"/>
      <c r="DW17" s="173"/>
      <c r="DX17" s="173"/>
      <c r="DY17" s="173"/>
      <c r="DZ17" s="173"/>
      <c r="EA17" s="173"/>
      <c r="EB17" s="173"/>
      <c r="EC17" s="173"/>
      <c r="ED17" s="173"/>
      <c r="EE17" s="173"/>
      <c r="EF17" s="173"/>
      <c r="EG17" s="173"/>
      <c r="EH17" s="173"/>
      <c r="EI17" s="173"/>
      <c r="EJ17" s="173"/>
      <c r="EK17" s="173"/>
      <c r="EL17" s="173"/>
      <c r="EM17" s="173"/>
    </row>
    <row r="18" spans="1:143">
      <c r="A18" s="189">
        <v>13</v>
      </c>
      <c r="B18" s="189">
        <v>614</v>
      </c>
      <c r="C18" s="186" t="s">
        <v>129</v>
      </c>
      <c r="D18" s="187">
        <v>1194587.3</v>
      </c>
      <c r="E18" s="187">
        <v>1600000</v>
      </c>
      <c r="F18" s="187">
        <v>718166.85</v>
      </c>
      <c r="G18" s="187">
        <v>950000</v>
      </c>
      <c r="H18" s="187">
        <v>1500000</v>
      </c>
      <c r="I18" s="187">
        <f t="shared" si="0"/>
        <v>59.375</v>
      </c>
      <c r="J18" s="187">
        <f t="shared" si="1"/>
        <v>157.89473684210526</v>
      </c>
      <c r="K18" s="188"/>
      <c r="V18" s="173"/>
      <c r="W18" s="173"/>
      <c r="X18" s="173"/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 s="173"/>
      <c r="AJ18" s="173"/>
      <c r="AK18" s="173"/>
      <c r="AL18" s="173"/>
      <c r="AM18" s="173"/>
      <c r="AN18" s="173"/>
      <c r="AO18" s="173"/>
      <c r="AP18" s="173"/>
      <c r="AQ18" s="173"/>
      <c r="AR18" s="173"/>
      <c r="AS18" s="173"/>
      <c r="AT18" s="173"/>
      <c r="AU18" s="173"/>
      <c r="AV18" s="173"/>
      <c r="AW18" s="173"/>
      <c r="AX18" s="173"/>
      <c r="AY18" s="173"/>
      <c r="AZ18" s="173"/>
      <c r="BA18" s="173"/>
      <c r="BB18" s="173"/>
      <c r="BC18" s="173"/>
      <c r="BD18" s="173"/>
      <c r="BE18" s="173"/>
      <c r="BF18" s="173"/>
      <c r="BG18" s="173"/>
      <c r="BH18" s="173"/>
      <c r="BI18" s="173"/>
      <c r="BJ18" s="173"/>
      <c r="BK18" s="173"/>
      <c r="BL18" s="173"/>
      <c r="BM18" s="173"/>
      <c r="BN18" s="173"/>
      <c r="BO18" s="173"/>
      <c r="BP18" s="173"/>
      <c r="BQ18" s="173"/>
      <c r="BR18" s="173"/>
      <c r="BS18" s="173"/>
      <c r="BT18" s="173"/>
      <c r="BU18" s="173"/>
      <c r="BV18" s="173"/>
      <c r="BW18" s="173"/>
      <c r="BX18" s="173"/>
      <c r="BY18" s="173"/>
      <c r="BZ18" s="173"/>
      <c r="CA18" s="173"/>
      <c r="CB18" s="173"/>
      <c r="CC18" s="173"/>
      <c r="CD18" s="173"/>
      <c r="CE18" s="173"/>
      <c r="CF18" s="173"/>
      <c r="CG18" s="173"/>
      <c r="CH18" s="173"/>
      <c r="CI18" s="173"/>
      <c r="CJ18" s="173"/>
      <c r="CK18" s="173"/>
      <c r="CL18" s="173"/>
      <c r="CM18" s="173"/>
      <c r="CN18" s="173"/>
      <c r="CO18" s="173"/>
      <c r="CP18" s="173"/>
      <c r="CQ18" s="173"/>
      <c r="CR18" s="173"/>
      <c r="CS18" s="173"/>
      <c r="CT18" s="173"/>
      <c r="CU18" s="173"/>
      <c r="CV18" s="173"/>
      <c r="CW18" s="173"/>
      <c r="CX18" s="173"/>
      <c r="CY18" s="173"/>
      <c r="CZ18" s="173"/>
      <c r="DA18" s="173"/>
      <c r="DB18" s="173"/>
      <c r="DC18" s="173"/>
      <c r="DD18" s="173"/>
      <c r="DE18" s="173"/>
      <c r="DF18" s="173"/>
      <c r="DG18" s="173"/>
      <c r="DH18" s="173"/>
      <c r="DI18" s="173"/>
      <c r="DJ18" s="173"/>
      <c r="DK18" s="173"/>
      <c r="DL18" s="173"/>
      <c r="DM18" s="173"/>
      <c r="DN18" s="173"/>
      <c r="DO18" s="173"/>
      <c r="DP18" s="173"/>
      <c r="DQ18" s="173"/>
      <c r="DR18" s="173"/>
      <c r="DS18" s="173"/>
      <c r="DT18" s="173"/>
      <c r="DU18" s="173"/>
      <c r="DV18" s="173"/>
      <c r="DW18" s="173"/>
      <c r="DX18" s="173"/>
      <c r="DY18" s="173"/>
      <c r="DZ18" s="173"/>
      <c r="EA18" s="173"/>
      <c r="EB18" s="173"/>
      <c r="EC18" s="173"/>
      <c r="ED18" s="173"/>
      <c r="EE18" s="173"/>
      <c r="EF18" s="173"/>
      <c r="EG18" s="173"/>
      <c r="EH18" s="173"/>
      <c r="EI18" s="173"/>
      <c r="EJ18" s="173"/>
      <c r="EK18" s="173"/>
      <c r="EL18" s="173"/>
      <c r="EM18" s="173"/>
    </row>
    <row r="19" spans="1:143">
      <c r="A19" s="189">
        <v>14</v>
      </c>
      <c r="B19" s="189">
        <v>621</v>
      </c>
      <c r="C19" s="186" t="s">
        <v>130</v>
      </c>
      <c r="D19" s="187">
        <v>1095142</v>
      </c>
      <c r="E19" s="187">
        <v>837600</v>
      </c>
      <c r="F19" s="187"/>
      <c r="G19" s="187">
        <v>1100000</v>
      </c>
      <c r="H19" s="187">
        <v>1100000</v>
      </c>
      <c r="I19" s="187">
        <f t="shared" si="0"/>
        <v>131.32760267430754</v>
      </c>
      <c r="J19" s="187">
        <f t="shared" si="1"/>
        <v>100</v>
      </c>
      <c r="K19" s="188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 s="173"/>
      <c r="AJ19" s="173"/>
      <c r="AK19" s="173"/>
      <c r="AL19" s="173"/>
      <c r="AM19" s="173"/>
      <c r="AN19" s="173"/>
      <c r="AO19" s="173"/>
      <c r="AP19" s="173"/>
      <c r="AQ19" s="173"/>
      <c r="AR19" s="173"/>
      <c r="AS19" s="173"/>
      <c r="AT19" s="173"/>
      <c r="AU19" s="173"/>
      <c r="AV19" s="173"/>
      <c r="AW19" s="173"/>
      <c r="AX19" s="173"/>
      <c r="AY19" s="173"/>
      <c r="AZ19" s="173"/>
      <c r="BA19" s="173"/>
      <c r="BB19" s="173"/>
      <c r="BC19" s="173"/>
      <c r="BD19" s="173"/>
      <c r="BE19" s="173"/>
      <c r="BF19" s="173"/>
      <c r="BG19" s="173"/>
      <c r="BH19" s="173"/>
      <c r="BI19" s="173"/>
      <c r="BJ19" s="173"/>
      <c r="BK19" s="173"/>
      <c r="BL19" s="173"/>
      <c r="BM19" s="173"/>
      <c r="BN19" s="173"/>
      <c r="BO19" s="173"/>
      <c r="BP19" s="173"/>
      <c r="BQ19" s="173"/>
      <c r="BR19" s="173"/>
      <c r="BS19" s="173"/>
      <c r="BT19" s="173"/>
      <c r="BU19" s="173"/>
      <c r="BV19" s="173"/>
      <c r="BW19" s="173"/>
      <c r="BX19" s="173"/>
      <c r="BY19" s="173"/>
      <c r="BZ19" s="173"/>
      <c r="CA19" s="173"/>
      <c r="CB19" s="173"/>
      <c r="CC19" s="173"/>
      <c r="CD19" s="173"/>
      <c r="CE19" s="173"/>
      <c r="CF19" s="173"/>
      <c r="CG19" s="173"/>
      <c r="CH19" s="173"/>
      <c r="CI19" s="173"/>
      <c r="CJ19" s="173"/>
      <c r="CK19" s="173"/>
      <c r="CL19" s="173"/>
      <c r="CM19" s="173"/>
      <c r="CN19" s="173"/>
      <c r="CO19" s="173"/>
      <c r="CP19" s="173"/>
      <c r="CQ19" s="173"/>
      <c r="CR19" s="173"/>
      <c r="CS19" s="173"/>
      <c r="CT19" s="173"/>
      <c r="CU19" s="173"/>
      <c r="CV19" s="173"/>
      <c r="CW19" s="173"/>
      <c r="CX19" s="173"/>
      <c r="CY19" s="173"/>
      <c r="CZ19" s="173"/>
      <c r="DA19" s="173"/>
      <c r="DB19" s="173"/>
      <c r="DC19" s="173"/>
      <c r="DD19" s="173"/>
      <c r="DE19" s="173"/>
      <c r="DF19" s="173"/>
      <c r="DG19" s="173"/>
      <c r="DH19" s="173"/>
      <c r="DI19" s="173"/>
      <c r="DJ19" s="173"/>
      <c r="DK19" s="173"/>
      <c r="DL19" s="173"/>
      <c r="DM19" s="173"/>
      <c r="DN19" s="173"/>
      <c r="DO19" s="173"/>
      <c r="DP19" s="173"/>
      <c r="DQ19" s="173"/>
      <c r="DR19" s="173"/>
      <c r="DS19" s="173"/>
      <c r="DT19" s="173"/>
      <c r="DU19" s="173"/>
      <c r="DV19" s="173"/>
      <c r="DW19" s="173"/>
      <c r="DX19" s="173"/>
      <c r="DY19" s="173"/>
      <c r="DZ19" s="173"/>
      <c r="EA19" s="173"/>
      <c r="EB19" s="173"/>
      <c r="EC19" s="173"/>
      <c r="ED19" s="173"/>
      <c r="EE19" s="173"/>
      <c r="EF19" s="173"/>
      <c r="EG19" s="173"/>
      <c r="EH19" s="173"/>
      <c r="EI19" s="173"/>
      <c r="EJ19" s="173"/>
      <c r="EK19" s="173"/>
      <c r="EL19" s="173"/>
      <c r="EM19" s="173"/>
    </row>
    <row r="20" spans="1:143">
      <c r="A20" s="189">
        <v>15</v>
      </c>
      <c r="B20" s="189">
        <v>640</v>
      </c>
      <c r="C20" s="186" t="s">
        <v>131</v>
      </c>
      <c r="D20" s="187"/>
      <c r="E20" s="187"/>
      <c r="F20" s="187"/>
      <c r="G20" s="187"/>
      <c r="H20" s="187"/>
      <c r="I20" s="187"/>
      <c r="J20" s="187"/>
      <c r="K20" s="188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 s="173"/>
      <c r="AJ20" s="173"/>
      <c r="AK20" s="173"/>
      <c r="AL20" s="173"/>
      <c r="AM20" s="173"/>
      <c r="AN20" s="173"/>
      <c r="AO20" s="173"/>
      <c r="AP20" s="173"/>
      <c r="AQ20" s="173"/>
      <c r="AR20" s="173"/>
      <c r="AS20" s="173"/>
      <c r="AT20" s="173"/>
      <c r="AU20" s="173"/>
      <c r="AV20" s="173"/>
      <c r="AW20" s="173"/>
      <c r="AX20" s="173"/>
      <c r="AY20" s="173"/>
      <c r="AZ20" s="173"/>
      <c r="BA20" s="173"/>
      <c r="BB20" s="173"/>
      <c r="BC20" s="173"/>
      <c r="BD20" s="173"/>
      <c r="BE20" s="173"/>
      <c r="BF20" s="173"/>
      <c r="BG20" s="173"/>
      <c r="BH20" s="173"/>
      <c r="BI20" s="173"/>
      <c r="BJ20" s="173"/>
      <c r="BK20" s="173"/>
      <c r="BL20" s="173"/>
      <c r="BM20" s="173"/>
      <c r="BN20" s="173"/>
      <c r="BO20" s="173"/>
      <c r="BP20" s="173"/>
      <c r="BQ20" s="173"/>
      <c r="BR20" s="173"/>
      <c r="BS20" s="173"/>
      <c r="BT20" s="173"/>
      <c r="BU20" s="173"/>
      <c r="BV20" s="173"/>
      <c r="BW20" s="173"/>
      <c r="BX20" s="173"/>
      <c r="BY20" s="173"/>
      <c r="BZ20" s="173"/>
      <c r="CA20" s="173"/>
      <c r="CB20" s="173"/>
      <c r="CC20" s="173"/>
      <c r="CD20" s="173"/>
      <c r="CE20" s="173"/>
      <c r="CF20" s="173"/>
      <c r="CG20" s="173"/>
      <c r="CH20" s="173"/>
      <c r="CI20" s="173"/>
      <c r="CJ20" s="173"/>
      <c r="CK20" s="173"/>
      <c r="CL20" s="173"/>
      <c r="CM20" s="173"/>
      <c r="CN20" s="173"/>
      <c r="CO20" s="173"/>
      <c r="CP20" s="173"/>
      <c r="CQ20" s="173"/>
      <c r="CR20" s="173"/>
      <c r="CS20" s="173"/>
      <c r="CT20" s="173"/>
      <c r="CU20" s="173"/>
      <c r="CV20" s="173"/>
      <c r="CW20" s="173"/>
      <c r="CX20" s="173"/>
      <c r="CY20" s="173"/>
      <c r="CZ20" s="173"/>
      <c r="DA20" s="173"/>
      <c r="DB20" s="173"/>
      <c r="DC20" s="173"/>
      <c r="DD20" s="173"/>
      <c r="DE20" s="173"/>
      <c r="DF20" s="173"/>
      <c r="DG20" s="173"/>
      <c r="DH20" s="173"/>
      <c r="DI20" s="173"/>
      <c r="DJ20" s="173"/>
      <c r="DK20" s="173"/>
      <c r="DL20" s="173"/>
      <c r="DM20" s="173"/>
      <c r="DN20" s="173"/>
      <c r="DO20" s="173"/>
      <c r="DP20" s="173"/>
      <c r="DQ20" s="173"/>
      <c r="DR20" s="173"/>
      <c r="DS20" s="173"/>
      <c r="DT20" s="173"/>
      <c r="DU20" s="173"/>
      <c r="DV20" s="173"/>
      <c r="DW20" s="173"/>
      <c r="DX20" s="173"/>
      <c r="DY20" s="173"/>
      <c r="DZ20" s="173"/>
      <c r="EA20" s="173"/>
      <c r="EB20" s="173"/>
      <c r="EC20" s="173"/>
      <c r="ED20" s="173"/>
      <c r="EE20" s="173"/>
      <c r="EF20" s="173"/>
      <c r="EG20" s="173"/>
      <c r="EH20" s="173"/>
      <c r="EI20" s="173"/>
      <c r="EJ20" s="173"/>
      <c r="EK20" s="173"/>
      <c r="EL20" s="173"/>
    </row>
    <row r="21" spans="1:143">
      <c r="A21" s="189">
        <v>16</v>
      </c>
      <c r="B21" s="189">
        <v>640</v>
      </c>
      <c r="C21" s="186" t="s">
        <v>132</v>
      </c>
      <c r="D21" s="187">
        <v>1835541.12</v>
      </c>
      <c r="E21" s="187"/>
      <c r="F21" s="187">
        <v>1729384.96</v>
      </c>
      <c r="G21" s="187">
        <v>1956369.84</v>
      </c>
      <c r="H21" s="187"/>
      <c r="I21" s="187"/>
      <c r="J21" s="187"/>
      <c r="K21" s="188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 s="173"/>
      <c r="AJ21" s="173"/>
      <c r="AK21" s="173"/>
      <c r="AL21" s="173"/>
      <c r="AM21" s="173"/>
      <c r="AN21" s="173"/>
      <c r="AO21" s="173"/>
      <c r="AP21" s="173"/>
      <c r="AQ21" s="173"/>
      <c r="AR21" s="173"/>
      <c r="AS21" s="173"/>
      <c r="AT21" s="173"/>
      <c r="AU21" s="173"/>
      <c r="AV21" s="173"/>
      <c r="AW21" s="173"/>
      <c r="AX21" s="173"/>
      <c r="AY21" s="173"/>
      <c r="AZ21" s="173"/>
      <c r="BA21" s="173"/>
      <c r="BB21" s="173"/>
      <c r="BC21" s="173"/>
      <c r="BD21" s="173"/>
      <c r="BE21" s="173"/>
      <c r="BF21" s="173"/>
      <c r="BG21" s="173"/>
      <c r="BH21" s="173"/>
      <c r="BI21" s="173"/>
      <c r="BJ21" s="173"/>
      <c r="BK21" s="173"/>
      <c r="BL21" s="173"/>
      <c r="BM21" s="173"/>
      <c r="BN21" s="173"/>
      <c r="BO21" s="173"/>
      <c r="BP21" s="173"/>
      <c r="BQ21" s="173"/>
      <c r="BR21" s="173"/>
      <c r="BS21" s="173"/>
      <c r="BT21" s="173"/>
      <c r="BU21" s="173"/>
      <c r="BV21" s="173"/>
      <c r="BW21" s="173"/>
      <c r="BX21" s="173"/>
      <c r="BY21" s="173"/>
      <c r="BZ21" s="173"/>
      <c r="CA21" s="173"/>
      <c r="CB21" s="173"/>
      <c r="CC21" s="173"/>
      <c r="CD21" s="173"/>
      <c r="CE21" s="173"/>
      <c r="CF21" s="173"/>
      <c r="CG21" s="173"/>
      <c r="CH21" s="173"/>
      <c r="CI21" s="173"/>
      <c r="CJ21" s="173"/>
      <c r="CK21" s="173"/>
      <c r="CL21" s="173"/>
      <c r="CM21" s="173"/>
      <c r="CN21" s="173"/>
      <c r="CO21" s="173"/>
      <c r="CP21" s="173"/>
      <c r="CQ21" s="173"/>
      <c r="CR21" s="173"/>
      <c r="CS21" s="173"/>
      <c r="CT21" s="173"/>
      <c r="CU21" s="173"/>
      <c r="CV21" s="173"/>
      <c r="CW21" s="173"/>
      <c r="CX21" s="173"/>
      <c r="CY21" s="173"/>
      <c r="CZ21" s="173"/>
      <c r="DA21" s="173"/>
      <c r="DB21" s="173"/>
      <c r="DC21" s="173"/>
      <c r="DD21" s="173"/>
      <c r="DE21" s="173"/>
      <c r="DF21" s="173"/>
      <c r="DG21" s="173"/>
      <c r="DH21" s="173"/>
      <c r="DI21" s="173"/>
      <c r="DJ21" s="173"/>
      <c r="DK21" s="173"/>
      <c r="DL21" s="173"/>
      <c r="DM21" s="173"/>
      <c r="DN21" s="173"/>
      <c r="DO21" s="173"/>
      <c r="DP21" s="173"/>
      <c r="DQ21" s="173"/>
      <c r="DR21" s="173"/>
      <c r="DS21" s="173"/>
      <c r="DT21" s="173"/>
      <c r="DU21" s="173"/>
      <c r="DV21" s="173"/>
      <c r="DW21" s="173"/>
      <c r="DX21" s="173"/>
      <c r="DY21" s="173"/>
      <c r="DZ21" s="173"/>
      <c r="EA21" s="173"/>
      <c r="EB21" s="173"/>
      <c r="EC21" s="173"/>
      <c r="ED21" s="173"/>
      <c r="EE21" s="173"/>
      <c r="EF21" s="173"/>
      <c r="EG21" s="173"/>
      <c r="EH21" s="173"/>
      <c r="EI21" s="173"/>
      <c r="EJ21" s="173"/>
      <c r="EK21" s="173"/>
      <c r="EL21" s="173"/>
    </row>
    <row r="22" spans="1:143">
      <c r="A22" s="189">
        <v>17</v>
      </c>
      <c r="B22" s="189">
        <v>640</v>
      </c>
      <c r="C22" s="186" t="s">
        <v>133</v>
      </c>
      <c r="D22" s="187"/>
      <c r="E22" s="187"/>
      <c r="F22" s="187"/>
      <c r="G22" s="187"/>
      <c r="H22" s="187"/>
      <c r="I22" s="187"/>
      <c r="J22" s="187"/>
      <c r="K22" s="188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 s="173"/>
      <c r="AJ22" s="173"/>
      <c r="AK22" s="173"/>
      <c r="AL22" s="173"/>
      <c r="AM22" s="173"/>
      <c r="AN22" s="173"/>
      <c r="AO22" s="173"/>
      <c r="AP22" s="173"/>
      <c r="AQ22" s="173"/>
      <c r="AR22" s="173"/>
      <c r="AS22" s="173"/>
      <c r="AT22" s="173"/>
      <c r="AU22" s="173"/>
      <c r="AV22" s="173"/>
      <c r="AW22" s="173"/>
      <c r="AX22" s="173"/>
      <c r="AY22" s="173"/>
      <c r="AZ22" s="173"/>
      <c r="BA22" s="173"/>
      <c r="BB22" s="173"/>
      <c r="BC22" s="173"/>
      <c r="BD22" s="173"/>
      <c r="BE22" s="173"/>
      <c r="BF22" s="173"/>
      <c r="BG22" s="173"/>
      <c r="BH22" s="173"/>
      <c r="BI22" s="173"/>
      <c r="BJ22" s="173"/>
      <c r="BK22" s="173"/>
      <c r="BL22" s="173"/>
      <c r="BM22" s="173"/>
      <c r="BN22" s="173"/>
      <c r="BO22" s="173"/>
      <c r="BP22" s="173"/>
      <c r="BQ22" s="173"/>
      <c r="BR22" s="173"/>
      <c r="BS22" s="173"/>
      <c r="BT22" s="173"/>
      <c r="BU22" s="173"/>
      <c r="BV22" s="173"/>
      <c r="BW22" s="173"/>
      <c r="BX22" s="173"/>
      <c r="BY22" s="173"/>
      <c r="BZ22" s="173"/>
      <c r="CA22" s="173"/>
      <c r="CB22" s="173"/>
      <c r="CC22" s="173"/>
      <c r="CD22" s="173"/>
      <c r="CE22" s="173"/>
      <c r="CF22" s="173"/>
      <c r="CG22" s="173"/>
      <c r="CH22" s="173"/>
      <c r="CI22" s="173"/>
      <c r="CJ22" s="173"/>
      <c r="CK22" s="173"/>
      <c r="CL22" s="173"/>
      <c r="CM22" s="173"/>
      <c r="CN22" s="173"/>
      <c r="CO22" s="173"/>
      <c r="CP22" s="173"/>
      <c r="CQ22" s="173"/>
      <c r="CR22" s="173"/>
      <c r="CS22" s="173"/>
      <c r="CT22" s="173"/>
      <c r="CU22" s="173"/>
      <c r="CV22" s="173"/>
      <c r="CW22" s="173"/>
      <c r="CX22" s="173"/>
      <c r="CY22" s="173"/>
      <c r="CZ22" s="173"/>
      <c r="DA22" s="173"/>
      <c r="DB22" s="173"/>
      <c r="DC22" s="173"/>
      <c r="DD22" s="173"/>
      <c r="DE22" s="173"/>
      <c r="DF22" s="173"/>
      <c r="DG22" s="173"/>
      <c r="DH22" s="173"/>
      <c r="DI22" s="173"/>
      <c r="DJ22" s="173"/>
      <c r="DK22" s="173"/>
      <c r="DL22" s="173"/>
      <c r="DM22" s="173"/>
      <c r="DN22" s="173"/>
      <c r="DO22" s="173"/>
      <c r="DP22" s="173"/>
      <c r="DQ22" s="173"/>
      <c r="DR22" s="173"/>
      <c r="DS22" s="173"/>
      <c r="DT22" s="173"/>
      <c r="DU22" s="173"/>
      <c r="DV22" s="173"/>
      <c r="DW22" s="173"/>
      <c r="DX22" s="173"/>
      <c r="DY22" s="173"/>
      <c r="DZ22" s="173"/>
      <c r="EA22" s="173"/>
      <c r="EB22" s="173"/>
      <c r="EC22" s="173"/>
      <c r="ED22" s="173"/>
      <c r="EE22" s="173"/>
      <c r="EF22" s="173"/>
      <c r="EG22" s="173"/>
      <c r="EH22" s="173"/>
      <c r="EI22" s="173"/>
      <c r="EJ22" s="173"/>
      <c r="EK22" s="173"/>
      <c r="EL22" s="173"/>
    </row>
    <row r="23" spans="1:143">
      <c r="A23" s="189">
        <v>18</v>
      </c>
      <c r="B23" s="189">
        <v>650</v>
      </c>
      <c r="C23" s="186" t="s">
        <v>134</v>
      </c>
      <c r="D23" s="187">
        <v>896554.43</v>
      </c>
      <c r="E23" s="187">
        <v>1151700</v>
      </c>
      <c r="F23" s="187">
        <v>677021.55</v>
      </c>
      <c r="G23" s="187">
        <v>890000</v>
      </c>
      <c r="H23" s="187">
        <v>1100000</v>
      </c>
      <c r="I23" s="187">
        <f t="shared" si="0"/>
        <v>77.277068681080138</v>
      </c>
      <c r="J23" s="187">
        <f t="shared" si="1"/>
        <v>123.59550561797752</v>
      </c>
      <c r="K23" s="188"/>
      <c r="V23" s="173"/>
      <c r="W23" s="173"/>
      <c r="X23" s="173"/>
      <c r="Y23" s="173"/>
      <c r="Z23" s="173"/>
      <c r="AA23" s="173"/>
      <c r="AB23" s="173"/>
      <c r="AC23" s="173"/>
      <c r="AD23" s="173"/>
      <c r="AE23" s="173"/>
      <c r="AF23" s="173"/>
      <c r="AG23" s="173"/>
      <c r="AH23" s="173"/>
      <c r="AI23" s="173"/>
      <c r="AJ23" s="173"/>
      <c r="AK23" s="173"/>
      <c r="AL23" s="173"/>
      <c r="AM23" s="173"/>
      <c r="AN23" s="173"/>
      <c r="AO23" s="173"/>
      <c r="AP23" s="173"/>
      <c r="AQ23" s="173"/>
      <c r="AR23" s="173"/>
      <c r="AS23" s="173"/>
      <c r="AT23" s="173"/>
      <c r="AU23" s="173"/>
      <c r="AV23" s="173"/>
      <c r="AW23" s="173"/>
      <c r="AX23" s="173"/>
      <c r="AY23" s="173"/>
      <c r="AZ23" s="173"/>
      <c r="BA23" s="173"/>
      <c r="BB23" s="173"/>
      <c r="BC23" s="173"/>
      <c r="BD23" s="173"/>
      <c r="BE23" s="173"/>
      <c r="BF23" s="173"/>
      <c r="BG23" s="173"/>
      <c r="BH23" s="173"/>
      <c r="BI23" s="173"/>
      <c r="BJ23" s="173"/>
      <c r="BK23" s="173"/>
      <c r="BL23" s="173"/>
      <c r="BM23" s="173"/>
      <c r="BN23" s="173"/>
      <c r="BO23" s="173"/>
      <c r="BP23" s="173"/>
      <c r="BQ23" s="173"/>
      <c r="BR23" s="173"/>
      <c r="BS23" s="173"/>
      <c r="BT23" s="173"/>
      <c r="BU23" s="173"/>
      <c r="BV23" s="173"/>
      <c r="BW23" s="173"/>
      <c r="BX23" s="173"/>
      <c r="BY23" s="173"/>
      <c r="BZ23" s="173"/>
      <c r="CA23" s="173"/>
      <c r="CB23" s="173"/>
      <c r="CC23" s="173"/>
      <c r="CD23" s="173"/>
      <c r="CE23" s="173"/>
      <c r="CF23" s="173"/>
      <c r="CG23" s="173"/>
      <c r="CH23" s="173"/>
      <c r="CI23" s="173"/>
      <c r="CJ23" s="173"/>
      <c r="CK23" s="173"/>
      <c r="CL23" s="173"/>
      <c r="CM23" s="173"/>
      <c r="CN23" s="173"/>
      <c r="CO23" s="173"/>
      <c r="CP23" s="173"/>
      <c r="CQ23" s="173"/>
      <c r="CR23" s="173"/>
      <c r="CS23" s="173"/>
      <c r="CT23" s="173"/>
      <c r="CU23" s="173"/>
      <c r="CV23" s="173"/>
      <c r="CW23" s="173"/>
      <c r="CX23" s="173"/>
      <c r="CY23" s="173"/>
      <c r="CZ23" s="173"/>
      <c r="DA23" s="173"/>
      <c r="DB23" s="173"/>
      <c r="DC23" s="173"/>
      <c r="DD23" s="173"/>
      <c r="DE23" s="173"/>
      <c r="DF23" s="173"/>
      <c r="DG23" s="173"/>
      <c r="DH23" s="173"/>
      <c r="DI23" s="173"/>
      <c r="DJ23" s="173"/>
      <c r="DK23" s="173"/>
      <c r="DL23" s="173"/>
      <c r="DM23" s="173"/>
      <c r="DN23" s="173"/>
      <c r="DO23" s="173"/>
      <c r="DP23" s="173"/>
      <c r="DQ23" s="173"/>
      <c r="DR23" s="173"/>
      <c r="DS23" s="173"/>
      <c r="DT23" s="173"/>
      <c r="DU23" s="173"/>
      <c r="DV23" s="173"/>
      <c r="DW23" s="173"/>
      <c r="DX23" s="173"/>
      <c r="DY23" s="173"/>
      <c r="DZ23" s="173"/>
      <c r="EA23" s="173"/>
      <c r="EB23" s="173"/>
      <c r="EC23" s="173"/>
      <c r="ED23" s="173"/>
      <c r="EE23" s="173"/>
      <c r="EF23" s="173"/>
      <c r="EG23" s="173"/>
      <c r="EH23" s="173"/>
      <c r="EI23" s="173"/>
      <c r="EJ23" s="173"/>
      <c r="EK23" s="173"/>
      <c r="EL23" s="173"/>
      <c r="EM23" s="173"/>
    </row>
    <row r="24" spans="1:143">
      <c r="A24" s="189">
        <v>19</v>
      </c>
      <c r="B24" s="189">
        <v>659</v>
      </c>
      <c r="C24" s="186" t="s">
        <v>135</v>
      </c>
      <c r="D24" s="187"/>
      <c r="E24" s="187"/>
      <c r="F24" s="187"/>
      <c r="G24" s="187"/>
      <c r="H24" s="187"/>
      <c r="I24" s="187"/>
      <c r="J24" s="187"/>
      <c r="K24" s="188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 s="173"/>
      <c r="AJ24" s="173"/>
      <c r="AK24" s="173"/>
      <c r="AL24" s="173"/>
      <c r="AM24" s="173"/>
      <c r="AN24" s="173"/>
      <c r="AO24" s="173"/>
      <c r="AP24" s="173"/>
      <c r="AQ24" s="173"/>
      <c r="AR24" s="173"/>
      <c r="AS24" s="173"/>
      <c r="AT24" s="173"/>
      <c r="AU24" s="173"/>
      <c r="AV24" s="173"/>
      <c r="AW24" s="173"/>
      <c r="AX24" s="173"/>
      <c r="AY24" s="173"/>
      <c r="AZ24" s="173"/>
      <c r="BA24" s="173"/>
      <c r="BB24" s="173"/>
      <c r="BC24" s="173"/>
      <c r="BD24" s="173"/>
      <c r="BE24" s="173"/>
      <c r="BF24" s="173"/>
      <c r="BG24" s="173"/>
      <c r="BH24" s="173"/>
      <c r="BI24" s="173"/>
      <c r="BJ24" s="173"/>
      <c r="BK24" s="173"/>
      <c r="BL24" s="173"/>
      <c r="BM24" s="173"/>
      <c r="BN24" s="173"/>
      <c r="BO24" s="173"/>
      <c r="BP24" s="173"/>
      <c r="BQ24" s="173"/>
      <c r="BR24" s="173"/>
      <c r="BS24" s="173"/>
      <c r="BT24" s="173"/>
      <c r="BU24" s="173"/>
      <c r="BV24" s="173"/>
      <c r="BW24" s="173"/>
      <c r="BX24" s="173"/>
      <c r="BY24" s="173"/>
      <c r="BZ24" s="173"/>
      <c r="CA24" s="173"/>
      <c r="CB24" s="173"/>
      <c r="CC24" s="173"/>
      <c r="CD24" s="173"/>
      <c r="CE24" s="173"/>
      <c r="CF24" s="173"/>
      <c r="CG24" s="173"/>
      <c r="CH24" s="173"/>
      <c r="CI24" s="173"/>
      <c r="CJ24" s="173"/>
      <c r="CK24" s="173"/>
      <c r="CL24" s="173"/>
      <c r="CM24" s="173"/>
      <c r="CN24" s="173"/>
      <c r="CO24" s="173"/>
      <c r="CP24" s="173"/>
      <c r="CQ24" s="173"/>
      <c r="CR24" s="173"/>
      <c r="CS24" s="173"/>
      <c r="CT24" s="173"/>
      <c r="CU24" s="173"/>
      <c r="CV24" s="173"/>
      <c r="CW24" s="173"/>
      <c r="CX24" s="173"/>
      <c r="CY24" s="173"/>
      <c r="CZ24" s="173"/>
      <c r="DA24" s="173"/>
      <c r="DB24" s="173"/>
      <c r="DC24" s="173"/>
      <c r="DD24" s="173"/>
      <c r="DE24" s="173"/>
      <c r="DF24" s="173"/>
      <c r="DG24" s="173"/>
      <c r="DH24" s="173"/>
      <c r="DI24" s="173"/>
      <c r="DJ24" s="173"/>
      <c r="DK24" s="173"/>
      <c r="DL24" s="173"/>
      <c r="DM24" s="173"/>
      <c r="DN24" s="173"/>
      <c r="DO24" s="173"/>
      <c r="DP24" s="173"/>
      <c r="DQ24" s="173"/>
      <c r="DR24" s="173"/>
      <c r="DS24" s="173"/>
      <c r="DT24" s="173"/>
      <c r="DU24" s="173"/>
      <c r="DV24" s="173"/>
      <c r="DW24" s="173"/>
      <c r="DX24" s="173"/>
      <c r="DY24" s="173"/>
      <c r="DZ24" s="173"/>
      <c r="EA24" s="173"/>
      <c r="EB24" s="173"/>
      <c r="EC24" s="173"/>
      <c r="ED24" s="173"/>
      <c r="EE24" s="173"/>
      <c r="EF24" s="173"/>
      <c r="EG24" s="173"/>
      <c r="EH24" s="173"/>
      <c r="EI24" s="173"/>
      <c r="EJ24" s="173"/>
      <c r="EK24" s="173"/>
      <c r="EL24" s="173"/>
    </row>
    <row r="25" spans="1:143">
      <c r="A25" s="189">
        <v>20</v>
      </c>
      <c r="B25" s="189">
        <v>662</v>
      </c>
      <c r="C25" s="186" t="s">
        <v>136</v>
      </c>
      <c r="D25" s="187">
        <v>882306.03</v>
      </c>
      <c r="E25" s="187">
        <v>1047000</v>
      </c>
      <c r="F25" s="187">
        <v>769863.1</v>
      </c>
      <c r="G25" s="187">
        <v>1000000</v>
      </c>
      <c r="H25" s="187">
        <v>1420000</v>
      </c>
      <c r="I25" s="187">
        <f t="shared" si="0"/>
        <v>95.510983763132757</v>
      </c>
      <c r="J25" s="187">
        <f t="shared" si="1"/>
        <v>142</v>
      </c>
      <c r="K25" s="188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 s="173"/>
      <c r="AJ25" s="173"/>
      <c r="AK25" s="173"/>
      <c r="AL25" s="173"/>
      <c r="AM25" s="173"/>
      <c r="AN25" s="173"/>
      <c r="AO25" s="173"/>
      <c r="AP25" s="173"/>
      <c r="AQ25" s="173"/>
      <c r="AR25" s="173"/>
      <c r="AS25" s="173"/>
      <c r="AT25" s="173"/>
      <c r="AU25" s="173"/>
      <c r="AV25" s="173"/>
      <c r="AW25" s="173"/>
      <c r="AX25" s="173"/>
      <c r="AY25" s="173"/>
      <c r="AZ25" s="173"/>
      <c r="BA25" s="173"/>
      <c r="BB25" s="173"/>
      <c r="BC25" s="173"/>
      <c r="BD25" s="173"/>
      <c r="BE25" s="173"/>
      <c r="BF25" s="173"/>
      <c r="BG25" s="173"/>
      <c r="BH25" s="173"/>
      <c r="BI25" s="173"/>
      <c r="BJ25" s="173"/>
      <c r="BK25" s="173"/>
      <c r="BL25" s="173"/>
      <c r="BM25" s="173"/>
      <c r="BN25" s="173"/>
      <c r="BO25" s="173"/>
      <c r="BP25" s="173"/>
      <c r="BQ25" s="173"/>
      <c r="BR25" s="173"/>
      <c r="BS25" s="173"/>
      <c r="BT25" s="173"/>
      <c r="BU25" s="173"/>
      <c r="BV25" s="173"/>
      <c r="BW25" s="173"/>
      <c r="BX25" s="173"/>
      <c r="BY25" s="173"/>
      <c r="BZ25" s="173"/>
      <c r="CA25" s="173"/>
      <c r="CB25" s="173"/>
      <c r="CC25" s="173"/>
      <c r="CD25" s="173"/>
      <c r="CE25" s="173"/>
      <c r="CF25" s="173"/>
      <c r="CG25" s="173"/>
      <c r="CH25" s="173"/>
      <c r="CI25" s="173"/>
      <c r="CJ25" s="173"/>
      <c r="CK25" s="173"/>
      <c r="CL25" s="173"/>
      <c r="CM25" s="173"/>
      <c r="CN25" s="173"/>
      <c r="CO25" s="173"/>
      <c r="CP25" s="173"/>
      <c r="CQ25" s="173"/>
      <c r="CR25" s="173"/>
      <c r="CS25" s="173"/>
      <c r="CT25" s="173"/>
      <c r="CU25" s="173"/>
      <c r="CV25" s="173"/>
      <c r="CW25" s="173"/>
      <c r="CX25" s="173"/>
      <c r="CY25" s="173"/>
      <c r="CZ25" s="173"/>
      <c r="DA25" s="173"/>
      <c r="DB25" s="173"/>
      <c r="DC25" s="173"/>
      <c r="DD25" s="173"/>
      <c r="DE25" s="173"/>
      <c r="DF25" s="173"/>
      <c r="DG25" s="173"/>
      <c r="DH25" s="173"/>
      <c r="DI25" s="173"/>
      <c r="DJ25" s="173"/>
      <c r="DK25" s="173"/>
      <c r="DL25" s="173"/>
      <c r="DM25" s="173"/>
      <c r="DN25" s="173"/>
      <c r="DO25" s="173"/>
      <c r="DP25" s="173"/>
      <c r="DQ25" s="173"/>
      <c r="DR25" s="173"/>
      <c r="DS25" s="173"/>
      <c r="DT25" s="173"/>
      <c r="DU25" s="173"/>
      <c r="DV25" s="173"/>
      <c r="DW25" s="173"/>
      <c r="DX25" s="173"/>
      <c r="DY25" s="173"/>
      <c r="DZ25" s="173"/>
      <c r="EA25" s="173"/>
      <c r="EB25" s="173"/>
      <c r="EC25" s="173"/>
      <c r="ED25" s="173"/>
      <c r="EE25" s="173"/>
      <c r="EF25" s="173"/>
      <c r="EG25" s="173"/>
      <c r="EH25" s="173"/>
      <c r="EI25" s="173"/>
      <c r="EJ25" s="173"/>
      <c r="EK25" s="173"/>
      <c r="EL25" s="173"/>
    </row>
    <row r="26" spans="1:143" ht="14.25" customHeight="1">
      <c r="A26" s="189">
        <v>21</v>
      </c>
      <c r="B26" s="189">
        <v>670</v>
      </c>
      <c r="C26" s="186" t="s">
        <v>137</v>
      </c>
      <c r="D26" s="187">
        <v>162782.57999999999</v>
      </c>
      <c r="E26" s="187"/>
      <c r="F26" s="187">
        <v>250000</v>
      </c>
      <c r="G26" s="187">
        <v>250000</v>
      </c>
      <c r="H26" s="187"/>
      <c r="I26" s="187"/>
      <c r="J26" s="187"/>
      <c r="K26" s="188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 s="173"/>
      <c r="AJ26" s="173"/>
      <c r="AK26" s="173"/>
      <c r="AL26" s="173"/>
      <c r="AM26" s="173"/>
      <c r="AN26" s="173"/>
      <c r="AO26" s="173"/>
      <c r="AP26" s="173"/>
      <c r="AQ26" s="173"/>
      <c r="AR26" s="173"/>
      <c r="AS26" s="173"/>
      <c r="AT26" s="173"/>
      <c r="AU26" s="173"/>
      <c r="AV26" s="173"/>
      <c r="AW26" s="173"/>
      <c r="AX26" s="173"/>
      <c r="AY26" s="173"/>
      <c r="AZ26" s="173"/>
      <c r="BA26" s="173"/>
      <c r="BB26" s="173"/>
      <c r="BC26" s="173"/>
      <c r="BD26" s="173"/>
      <c r="BE26" s="173"/>
      <c r="BF26" s="173"/>
      <c r="BG26" s="173"/>
      <c r="BH26" s="173"/>
      <c r="BI26" s="173"/>
      <c r="BJ26" s="173"/>
      <c r="BK26" s="173"/>
      <c r="BL26" s="173"/>
      <c r="BM26" s="173"/>
      <c r="BN26" s="173"/>
      <c r="BO26" s="173"/>
      <c r="BP26" s="173"/>
      <c r="BQ26" s="173"/>
      <c r="BR26" s="173"/>
      <c r="BS26" s="173"/>
      <c r="BT26" s="173"/>
      <c r="BU26" s="173"/>
      <c r="BV26" s="173"/>
      <c r="BW26" s="173"/>
      <c r="BX26" s="173"/>
      <c r="BY26" s="173"/>
      <c r="BZ26" s="173"/>
      <c r="CA26" s="173"/>
      <c r="CB26" s="173"/>
      <c r="CC26" s="173"/>
      <c r="CD26" s="173"/>
      <c r="CE26" s="173"/>
      <c r="CF26" s="173"/>
      <c r="CG26" s="173"/>
      <c r="CH26" s="173"/>
      <c r="CI26" s="173"/>
      <c r="CJ26" s="173"/>
      <c r="CK26" s="173"/>
      <c r="CL26" s="173"/>
      <c r="CM26" s="173"/>
      <c r="CN26" s="173"/>
      <c r="CO26" s="173"/>
      <c r="CP26" s="173"/>
      <c r="CQ26" s="173"/>
      <c r="CR26" s="173"/>
      <c r="CS26" s="173"/>
      <c r="CT26" s="173"/>
      <c r="CU26" s="173"/>
      <c r="CV26" s="173"/>
      <c r="CW26" s="173"/>
      <c r="CX26" s="173"/>
      <c r="CY26" s="173"/>
      <c r="CZ26" s="173"/>
      <c r="DA26" s="173"/>
      <c r="DB26" s="173"/>
      <c r="DC26" s="173"/>
      <c r="DD26" s="173"/>
      <c r="DE26" s="173"/>
      <c r="DF26" s="173"/>
      <c r="DG26" s="173"/>
      <c r="DH26" s="173"/>
      <c r="DI26" s="173"/>
      <c r="DJ26" s="173"/>
      <c r="DK26" s="173"/>
      <c r="DL26" s="173"/>
      <c r="DM26" s="173"/>
      <c r="DN26" s="173"/>
      <c r="DO26" s="173"/>
      <c r="DP26" s="173"/>
      <c r="DQ26" s="173"/>
      <c r="DR26" s="173"/>
      <c r="DS26" s="173"/>
      <c r="DT26" s="173"/>
      <c r="DU26" s="173"/>
      <c r="DV26" s="173"/>
      <c r="DW26" s="173"/>
      <c r="DX26" s="173"/>
      <c r="DY26" s="173"/>
      <c r="DZ26" s="173"/>
      <c r="EA26" s="173"/>
      <c r="EB26" s="173"/>
      <c r="EC26" s="173"/>
      <c r="ED26" s="173"/>
      <c r="EE26" s="173"/>
      <c r="EF26" s="173"/>
      <c r="EG26" s="173"/>
      <c r="EH26" s="173"/>
      <c r="EI26" s="173"/>
      <c r="EJ26" s="173"/>
      <c r="EK26" s="173"/>
      <c r="EL26" s="173"/>
      <c r="EM26" s="173"/>
    </row>
    <row r="27" spans="1:143" ht="14.25" customHeight="1">
      <c r="A27" s="189">
        <v>22</v>
      </c>
      <c r="B27" s="189">
        <v>675</v>
      </c>
      <c r="C27" s="186" t="s">
        <v>138</v>
      </c>
      <c r="D27" s="187">
        <v>63958.18</v>
      </c>
      <c r="E27" s="187">
        <v>104700</v>
      </c>
      <c r="F27" s="187">
        <v>22796.66</v>
      </c>
      <c r="G27" s="187">
        <v>104700</v>
      </c>
      <c r="H27" s="187">
        <v>105000</v>
      </c>
      <c r="I27" s="187">
        <f t="shared" si="0"/>
        <v>100</v>
      </c>
      <c r="J27" s="187">
        <f t="shared" si="1"/>
        <v>100.2865329512894</v>
      </c>
      <c r="K27" s="188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 s="173"/>
      <c r="AJ27" s="173"/>
      <c r="AK27" s="173"/>
      <c r="AL27" s="173"/>
      <c r="AM27" s="173"/>
      <c r="AN27" s="173"/>
      <c r="AO27" s="173"/>
      <c r="AP27" s="173"/>
      <c r="AQ27" s="173"/>
      <c r="AR27" s="173"/>
      <c r="AS27" s="173"/>
      <c r="AT27" s="173"/>
      <c r="AU27" s="173"/>
      <c r="AV27" s="173"/>
      <c r="AW27" s="173"/>
      <c r="AX27" s="173"/>
      <c r="AY27" s="173"/>
      <c r="AZ27" s="173"/>
      <c r="BA27" s="173"/>
      <c r="BB27" s="173"/>
      <c r="BC27" s="173"/>
      <c r="BD27" s="173"/>
      <c r="BE27" s="173"/>
      <c r="BF27" s="173"/>
      <c r="BG27" s="173"/>
      <c r="BH27" s="173"/>
      <c r="BI27" s="173"/>
      <c r="BJ27" s="173"/>
      <c r="BK27" s="173"/>
      <c r="BL27" s="173"/>
      <c r="BM27" s="173"/>
      <c r="BN27" s="173"/>
      <c r="BO27" s="173"/>
      <c r="BP27" s="173"/>
      <c r="BQ27" s="173"/>
      <c r="BR27" s="173"/>
      <c r="BS27" s="173"/>
      <c r="BT27" s="173"/>
      <c r="BU27" s="173"/>
      <c r="BV27" s="173"/>
      <c r="BW27" s="173"/>
      <c r="BX27" s="173"/>
      <c r="BY27" s="173"/>
      <c r="BZ27" s="173"/>
      <c r="CA27" s="173"/>
      <c r="CB27" s="173"/>
      <c r="CC27" s="173"/>
      <c r="CD27" s="173"/>
      <c r="CE27" s="173"/>
      <c r="CF27" s="173"/>
      <c r="CG27" s="173"/>
      <c r="CH27" s="173"/>
      <c r="CI27" s="173"/>
      <c r="CJ27" s="173"/>
      <c r="CK27" s="173"/>
      <c r="CL27" s="173"/>
      <c r="CM27" s="173"/>
      <c r="CN27" s="173"/>
      <c r="CO27" s="173"/>
      <c r="CP27" s="173"/>
      <c r="CQ27" s="173"/>
      <c r="CR27" s="173"/>
      <c r="CS27" s="173"/>
      <c r="CT27" s="173"/>
      <c r="CU27" s="173"/>
      <c r="CV27" s="173"/>
      <c r="CW27" s="173"/>
      <c r="CX27" s="173"/>
      <c r="CY27" s="173"/>
      <c r="CZ27" s="173"/>
      <c r="DA27" s="173"/>
      <c r="DB27" s="173"/>
      <c r="DC27" s="173"/>
      <c r="DD27" s="173"/>
      <c r="DE27" s="173"/>
      <c r="DF27" s="173"/>
      <c r="DG27" s="173"/>
      <c r="DH27" s="173"/>
      <c r="DI27" s="173"/>
      <c r="DJ27" s="173"/>
      <c r="DK27" s="173"/>
      <c r="DL27" s="173"/>
      <c r="DM27" s="173"/>
      <c r="DN27" s="173"/>
      <c r="DO27" s="173"/>
      <c r="DP27" s="173"/>
      <c r="DQ27" s="173"/>
      <c r="DR27" s="173"/>
      <c r="DS27" s="173"/>
      <c r="DT27" s="173"/>
      <c r="DU27" s="173"/>
      <c r="DV27" s="173"/>
      <c r="DW27" s="173"/>
      <c r="DX27" s="173"/>
      <c r="DY27" s="173"/>
      <c r="DZ27" s="173"/>
      <c r="EA27" s="173"/>
      <c r="EB27" s="173"/>
      <c r="EC27" s="173"/>
      <c r="ED27" s="173"/>
      <c r="EE27" s="173"/>
      <c r="EF27" s="173"/>
      <c r="EG27" s="173"/>
      <c r="EH27" s="173"/>
      <c r="EI27" s="173"/>
      <c r="EJ27" s="173"/>
      <c r="EK27" s="173"/>
      <c r="EL27" s="173"/>
      <c r="EM27" s="173"/>
    </row>
    <row r="28" spans="1:143" s="190" customFormat="1">
      <c r="A28" s="189">
        <v>23</v>
      </c>
      <c r="B28" s="189">
        <v>677</v>
      </c>
      <c r="C28" s="186" t="s">
        <v>139</v>
      </c>
      <c r="D28" s="187">
        <v>714.07</v>
      </c>
      <c r="E28" s="187"/>
      <c r="F28" s="187"/>
      <c r="G28" s="187"/>
      <c r="H28" s="187"/>
      <c r="I28" s="187"/>
      <c r="J28" s="187"/>
      <c r="K28" s="188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 s="173"/>
      <c r="AJ28" s="173"/>
      <c r="AK28" s="173"/>
      <c r="AL28" s="173"/>
      <c r="AM28" s="173"/>
      <c r="AN28" s="173"/>
      <c r="AO28" s="173"/>
      <c r="AP28" s="173"/>
      <c r="AQ28" s="173"/>
      <c r="AR28" s="173"/>
      <c r="AS28" s="173"/>
      <c r="AT28" s="173"/>
      <c r="AU28" s="173"/>
      <c r="AV28" s="173"/>
      <c r="AW28" s="173"/>
      <c r="AX28" s="173"/>
      <c r="AY28" s="173"/>
      <c r="AZ28" s="173"/>
      <c r="BA28" s="173"/>
      <c r="BB28" s="173"/>
      <c r="BC28" s="173"/>
      <c r="BD28" s="173"/>
      <c r="BE28" s="173"/>
      <c r="BF28" s="173"/>
      <c r="BG28" s="173"/>
      <c r="BH28" s="173"/>
      <c r="BI28" s="173"/>
      <c r="BJ28" s="173"/>
      <c r="BK28" s="173"/>
      <c r="BL28" s="173"/>
      <c r="BM28" s="173"/>
      <c r="BN28" s="173"/>
      <c r="BO28" s="173"/>
      <c r="BP28" s="173"/>
      <c r="BQ28" s="173"/>
      <c r="BR28" s="173"/>
      <c r="BS28" s="173"/>
      <c r="BT28" s="173"/>
      <c r="BU28" s="173"/>
      <c r="BV28" s="173"/>
      <c r="BW28" s="173"/>
      <c r="BX28" s="173"/>
      <c r="BY28" s="173"/>
      <c r="BZ28" s="173"/>
      <c r="CA28" s="173"/>
      <c r="CB28" s="173"/>
      <c r="CC28" s="173"/>
      <c r="CD28" s="173"/>
      <c r="CE28" s="173"/>
      <c r="CF28" s="173"/>
      <c r="CG28" s="173"/>
      <c r="CH28" s="173"/>
      <c r="CI28" s="173"/>
      <c r="CJ28" s="173"/>
      <c r="CK28" s="173"/>
      <c r="CL28" s="173"/>
      <c r="CM28" s="173"/>
      <c r="CN28" s="173"/>
      <c r="CO28" s="173"/>
      <c r="CP28" s="173"/>
      <c r="CQ28" s="173"/>
      <c r="CR28" s="173"/>
      <c r="CS28" s="173"/>
      <c r="CT28" s="173"/>
      <c r="CU28" s="173"/>
      <c r="CV28" s="173"/>
      <c r="CW28" s="173"/>
      <c r="CX28" s="173"/>
      <c r="CY28" s="173"/>
      <c r="CZ28" s="173"/>
      <c r="DA28" s="173"/>
      <c r="DB28" s="173"/>
      <c r="DC28" s="173"/>
      <c r="DD28" s="173"/>
      <c r="DE28" s="173"/>
      <c r="DF28" s="173"/>
      <c r="DG28" s="173"/>
      <c r="DH28" s="173"/>
      <c r="DI28" s="173"/>
      <c r="DJ28" s="173"/>
      <c r="DK28" s="173"/>
      <c r="DL28" s="173"/>
      <c r="DM28" s="173"/>
      <c r="DN28" s="173"/>
      <c r="DO28" s="173"/>
      <c r="DP28" s="173"/>
      <c r="DQ28" s="173"/>
      <c r="DR28" s="173"/>
      <c r="DS28" s="173"/>
      <c r="DT28" s="173"/>
      <c r="DU28" s="173"/>
      <c r="DV28" s="173"/>
      <c r="DW28" s="173"/>
      <c r="DX28" s="173"/>
      <c r="DY28" s="173"/>
      <c r="DZ28" s="173"/>
      <c r="EA28" s="173"/>
      <c r="EB28" s="173"/>
      <c r="EC28" s="173"/>
      <c r="ED28" s="173"/>
      <c r="EE28" s="173"/>
      <c r="EF28" s="173"/>
      <c r="EG28" s="173"/>
      <c r="EH28" s="173"/>
      <c r="EI28" s="173"/>
      <c r="EJ28" s="173"/>
      <c r="EK28" s="173"/>
      <c r="EL28" s="173"/>
    </row>
    <row r="29" spans="1:143" s="190" customFormat="1">
      <c r="A29" s="189">
        <v>24</v>
      </c>
      <c r="B29" s="189">
        <v>678</v>
      </c>
      <c r="C29" s="186" t="s">
        <v>140</v>
      </c>
      <c r="D29" s="187">
        <v>134199.76</v>
      </c>
      <c r="E29" s="187"/>
      <c r="F29" s="187"/>
      <c r="G29" s="187"/>
      <c r="H29" s="187"/>
      <c r="I29" s="187"/>
      <c r="J29" s="187"/>
      <c r="K29" s="188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 s="173"/>
      <c r="AJ29" s="173"/>
      <c r="AK29" s="173"/>
      <c r="AL29" s="173"/>
      <c r="AM29" s="173"/>
      <c r="AN29" s="173"/>
      <c r="AO29" s="173"/>
      <c r="AP29" s="173"/>
      <c r="AQ29" s="173"/>
      <c r="AR29" s="173"/>
      <c r="AS29" s="173"/>
      <c r="AT29" s="173"/>
      <c r="AU29" s="173"/>
      <c r="AV29" s="173"/>
      <c r="AW29" s="173"/>
      <c r="AX29" s="173"/>
      <c r="AY29" s="173"/>
      <c r="AZ29" s="173"/>
      <c r="BA29" s="173"/>
      <c r="BB29" s="173"/>
      <c r="BC29" s="173"/>
      <c r="BD29" s="173"/>
      <c r="BE29" s="173"/>
      <c r="BF29" s="173"/>
      <c r="BG29" s="173"/>
      <c r="BH29" s="173"/>
      <c r="BI29" s="173"/>
      <c r="BJ29" s="173"/>
      <c r="BK29" s="173"/>
      <c r="BL29" s="173"/>
      <c r="BM29" s="173"/>
      <c r="BN29" s="173"/>
      <c r="BO29" s="173"/>
      <c r="BP29" s="173"/>
      <c r="BQ29" s="173"/>
      <c r="BR29" s="173"/>
      <c r="BS29" s="173"/>
      <c r="BT29" s="173"/>
      <c r="BU29" s="173"/>
      <c r="BV29" s="173"/>
      <c r="BW29" s="173"/>
      <c r="BX29" s="173"/>
      <c r="BY29" s="173"/>
      <c r="BZ29" s="173"/>
      <c r="CA29" s="173"/>
      <c r="CB29" s="173"/>
      <c r="CC29" s="173"/>
      <c r="CD29" s="173"/>
      <c r="CE29" s="173"/>
      <c r="CF29" s="173"/>
      <c r="CG29" s="173"/>
      <c r="CH29" s="173"/>
      <c r="CI29" s="173"/>
      <c r="CJ29" s="173"/>
      <c r="CK29" s="173"/>
      <c r="CL29" s="173"/>
      <c r="CM29" s="173"/>
      <c r="CN29" s="173"/>
      <c r="CO29" s="173"/>
      <c r="CP29" s="173"/>
      <c r="CQ29" s="173"/>
      <c r="CR29" s="173"/>
      <c r="CS29" s="173"/>
      <c r="CT29" s="173"/>
      <c r="CU29" s="173"/>
      <c r="CV29" s="173"/>
      <c r="CW29" s="173"/>
      <c r="CX29" s="173"/>
      <c r="CY29" s="173"/>
      <c r="CZ29" s="173"/>
      <c r="DA29" s="173"/>
      <c r="DB29" s="173"/>
      <c r="DC29" s="173"/>
      <c r="DD29" s="173"/>
      <c r="DE29" s="173"/>
      <c r="DF29" s="173"/>
      <c r="DG29" s="173"/>
      <c r="DH29" s="173"/>
      <c r="DI29" s="173"/>
      <c r="DJ29" s="173"/>
      <c r="DK29" s="173"/>
      <c r="DL29" s="173"/>
      <c r="DM29" s="173"/>
      <c r="DN29" s="173"/>
      <c r="DO29" s="173"/>
      <c r="DP29" s="173"/>
      <c r="DQ29" s="173"/>
      <c r="DR29" s="173"/>
      <c r="DS29" s="173"/>
      <c r="DT29" s="173"/>
      <c r="DU29" s="173"/>
      <c r="DV29" s="173"/>
      <c r="DW29" s="173"/>
      <c r="DX29" s="173"/>
      <c r="DY29" s="173"/>
      <c r="DZ29" s="173"/>
      <c r="EA29" s="173"/>
      <c r="EB29" s="173"/>
      <c r="EC29" s="173"/>
      <c r="ED29" s="173"/>
      <c r="EE29" s="173"/>
      <c r="EF29" s="173"/>
      <c r="EG29" s="173"/>
      <c r="EH29" s="173"/>
      <c r="EI29" s="173"/>
      <c r="EJ29" s="173"/>
      <c r="EK29" s="173"/>
      <c r="EL29" s="173"/>
    </row>
    <row r="30" spans="1:143" s="190" customFormat="1">
      <c r="A30" s="189">
        <v>25</v>
      </c>
      <c r="B30" s="189">
        <v>679</v>
      </c>
      <c r="C30" s="186" t="s">
        <v>141</v>
      </c>
      <c r="D30" s="187">
        <v>272950</v>
      </c>
      <c r="E30" s="187">
        <v>314100</v>
      </c>
      <c r="F30" s="187">
        <v>26189</v>
      </c>
      <c r="G30" s="187">
        <v>100000</v>
      </c>
      <c r="H30" s="187">
        <v>250000</v>
      </c>
      <c r="I30" s="187">
        <f t="shared" si="0"/>
        <v>31.836994587710919</v>
      </c>
      <c r="J30" s="187">
        <f t="shared" si="1"/>
        <v>250</v>
      </c>
      <c r="K30" s="188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 s="173"/>
      <c r="AJ30" s="173"/>
      <c r="AK30" s="173"/>
      <c r="AL30" s="173"/>
      <c r="AM30" s="173"/>
      <c r="AN30" s="173"/>
      <c r="AO30" s="173"/>
      <c r="AP30" s="173"/>
      <c r="AQ30" s="173"/>
      <c r="AR30" s="173"/>
      <c r="AS30" s="173"/>
      <c r="AT30" s="173"/>
      <c r="AU30" s="173"/>
      <c r="AV30" s="173"/>
      <c r="AW30" s="173"/>
      <c r="AX30" s="173"/>
      <c r="AY30" s="173"/>
      <c r="AZ30" s="173"/>
      <c r="BA30" s="173"/>
      <c r="BB30" s="173"/>
      <c r="BC30" s="173"/>
      <c r="BD30" s="173"/>
      <c r="BE30" s="173"/>
      <c r="BF30" s="173"/>
      <c r="BG30" s="173"/>
      <c r="BH30" s="173"/>
      <c r="BI30" s="173"/>
      <c r="BJ30" s="173"/>
      <c r="BK30" s="173"/>
      <c r="BL30" s="173"/>
      <c r="BM30" s="173"/>
      <c r="BN30" s="173"/>
      <c r="BO30" s="173"/>
      <c r="BP30" s="173"/>
      <c r="BQ30" s="173"/>
      <c r="BR30" s="173"/>
      <c r="BS30" s="173"/>
      <c r="BT30" s="173"/>
      <c r="BU30" s="173"/>
      <c r="BV30" s="173"/>
      <c r="BW30" s="173"/>
      <c r="BX30" s="173"/>
      <c r="BY30" s="173"/>
      <c r="BZ30" s="173"/>
      <c r="CA30" s="173"/>
      <c r="CB30" s="173"/>
      <c r="CC30" s="173"/>
      <c r="CD30" s="173"/>
      <c r="CE30" s="173"/>
      <c r="CF30" s="173"/>
      <c r="CG30" s="173"/>
      <c r="CH30" s="173"/>
      <c r="CI30" s="173"/>
      <c r="CJ30" s="173"/>
      <c r="CK30" s="173"/>
      <c r="CL30" s="173"/>
      <c r="CM30" s="173"/>
      <c r="CN30" s="173"/>
      <c r="CO30" s="173"/>
      <c r="CP30" s="173"/>
      <c r="CQ30" s="173"/>
      <c r="CR30" s="173"/>
      <c r="CS30" s="173"/>
      <c r="CT30" s="173"/>
      <c r="CU30" s="173"/>
      <c r="CV30" s="173"/>
      <c r="CW30" s="173"/>
      <c r="CX30" s="173"/>
      <c r="CY30" s="173"/>
      <c r="CZ30" s="173"/>
      <c r="DA30" s="173"/>
      <c r="DB30" s="173"/>
      <c r="DC30" s="173"/>
      <c r="DD30" s="173"/>
      <c r="DE30" s="173"/>
      <c r="DF30" s="173"/>
      <c r="DG30" s="173"/>
      <c r="DH30" s="173"/>
      <c r="DI30" s="173"/>
      <c r="DJ30" s="173"/>
      <c r="DK30" s="173"/>
      <c r="DL30" s="173"/>
      <c r="DM30" s="173"/>
      <c r="DN30" s="173"/>
      <c r="DO30" s="173"/>
      <c r="DP30" s="173"/>
      <c r="DQ30" s="173"/>
      <c r="DR30" s="173"/>
      <c r="DS30" s="173"/>
      <c r="DT30" s="173"/>
      <c r="DU30" s="173"/>
      <c r="DV30" s="173"/>
      <c r="DW30" s="173"/>
      <c r="DX30" s="173"/>
      <c r="DY30" s="173"/>
      <c r="DZ30" s="173"/>
      <c r="EA30" s="173"/>
      <c r="EB30" s="173"/>
      <c r="EC30" s="173"/>
      <c r="ED30" s="173"/>
      <c r="EE30" s="173"/>
      <c r="EF30" s="173"/>
      <c r="EG30" s="173"/>
      <c r="EH30" s="173"/>
      <c r="EI30" s="173"/>
      <c r="EJ30" s="173"/>
      <c r="EK30" s="173"/>
      <c r="EL30" s="173"/>
    </row>
    <row r="31" spans="1:143">
      <c r="A31" s="189">
        <v>26</v>
      </c>
      <c r="B31" s="189">
        <v>679</v>
      </c>
      <c r="C31" s="186" t="s">
        <v>142</v>
      </c>
      <c r="D31" s="187">
        <v>97890.85</v>
      </c>
      <c r="E31" s="187">
        <v>104700</v>
      </c>
      <c r="F31" s="187">
        <v>65517.68</v>
      </c>
      <c r="G31" s="187">
        <v>104700</v>
      </c>
      <c r="H31" s="187">
        <v>100000</v>
      </c>
      <c r="I31" s="187">
        <f t="shared" si="0"/>
        <v>100</v>
      </c>
      <c r="J31" s="187">
        <f t="shared" si="1"/>
        <v>95.510983763132757</v>
      </c>
      <c r="K31" s="188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 s="173"/>
      <c r="AJ31" s="173"/>
      <c r="AK31" s="173"/>
      <c r="AL31" s="173"/>
      <c r="AM31" s="173"/>
      <c r="AN31" s="173"/>
      <c r="AO31" s="173"/>
      <c r="AP31" s="173"/>
      <c r="AQ31" s="173"/>
      <c r="AR31" s="173"/>
      <c r="AS31" s="173"/>
      <c r="AT31" s="173"/>
      <c r="AU31" s="173"/>
      <c r="AV31" s="173"/>
      <c r="AW31" s="173"/>
      <c r="AX31" s="173"/>
      <c r="AY31" s="173"/>
      <c r="AZ31" s="173"/>
      <c r="BA31" s="173"/>
      <c r="BB31" s="173"/>
      <c r="BC31" s="173"/>
      <c r="BD31" s="173"/>
      <c r="BE31" s="173"/>
      <c r="BF31" s="173"/>
      <c r="BG31" s="173"/>
      <c r="BH31" s="173"/>
      <c r="BI31" s="173"/>
      <c r="BJ31" s="173"/>
      <c r="BK31" s="173"/>
      <c r="BL31" s="173"/>
      <c r="BM31" s="173"/>
      <c r="BN31" s="173"/>
      <c r="BO31" s="173"/>
      <c r="BP31" s="173"/>
      <c r="BQ31" s="173"/>
      <c r="BR31" s="173"/>
      <c r="BS31" s="173"/>
      <c r="BT31" s="173"/>
      <c r="BU31" s="173"/>
      <c r="BV31" s="173"/>
      <c r="BW31" s="173"/>
      <c r="BX31" s="173"/>
      <c r="BY31" s="173"/>
      <c r="BZ31" s="173"/>
      <c r="CA31" s="173"/>
      <c r="CB31" s="173"/>
      <c r="CC31" s="173"/>
      <c r="CD31" s="173"/>
      <c r="CE31" s="173"/>
      <c r="CF31" s="173"/>
      <c r="CG31" s="173"/>
      <c r="CH31" s="173"/>
      <c r="CI31" s="173"/>
      <c r="CJ31" s="173"/>
      <c r="CK31" s="173"/>
      <c r="CL31" s="173"/>
      <c r="CM31" s="173"/>
      <c r="CN31" s="173"/>
      <c r="CO31" s="173"/>
      <c r="CP31" s="173"/>
      <c r="CQ31" s="173"/>
      <c r="CR31" s="173"/>
      <c r="CS31" s="173"/>
      <c r="CT31" s="173"/>
      <c r="CU31" s="173"/>
      <c r="CV31" s="173"/>
      <c r="CW31" s="173"/>
      <c r="CX31" s="173"/>
      <c r="CY31" s="173"/>
      <c r="CZ31" s="173"/>
      <c r="DA31" s="173"/>
      <c r="DB31" s="173"/>
      <c r="DC31" s="173"/>
      <c r="DD31" s="173"/>
      <c r="DE31" s="173"/>
      <c r="DF31" s="173"/>
      <c r="DG31" s="173"/>
      <c r="DH31" s="173"/>
      <c r="DI31" s="173"/>
      <c r="DJ31" s="173"/>
      <c r="DK31" s="173"/>
      <c r="DL31" s="173"/>
      <c r="DM31" s="173"/>
      <c r="DN31" s="173"/>
      <c r="DO31" s="173"/>
      <c r="DP31" s="173"/>
      <c r="DQ31" s="173"/>
      <c r="DR31" s="173"/>
      <c r="DS31" s="173"/>
      <c r="DT31" s="173"/>
      <c r="DU31" s="173"/>
      <c r="DV31" s="173"/>
      <c r="DW31" s="173"/>
      <c r="DX31" s="173"/>
      <c r="DY31" s="173"/>
      <c r="DZ31" s="173"/>
      <c r="EA31" s="173"/>
      <c r="EB31" s="173"/>
      <c r="EC31" s="173"/>
      <c r="ED31" s="173"/>
      <c r="EE31" s="173"/>
      <c r="EF31" s="173"/>
      <c r="EG31" s="173"/>
      <c r="EH31" s="173"/>
      <c r="EI31" s="173"/>
      <c r="EJ31" s="173"/>
      <c r="EK31" s="173"/>
      <c r="EL31" s="173"/>
    </row>
    <row r="32" spans="1:143">
      <c r="A32" s="189">
        <v>27</v>
      </c>
      <c r="B32" s="189">
        <v>685</v>
      </c>
      <c r="C32" s="186" t="s">
        <v>143</v>
      </c>
      <c r="D32" s="187">
        <v>1422363.2</v>
      </c>
      <c r="E32" s="187">
        <v>209400</v>
      </c>
      <c r="F32" s="187">
        <v>37452.22</v>
      </c>
      <c r="G32" s="187">
        <v>1200000</v>
      </c>
      <c r="H32" s="187">
        <v>1400000</v>
      </c>
      <c r="I32" s="187">
        <f t="shared" si="0"/>
        <v>573.06590257879657</v>
      </c>
      <c r="J32" s="187">
        <f t="shared" si="1"/>
        <v>116.66666666666667</v>
      </c>
      <c r="K32" s="188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 s="173"/>
      <c r="AJ32" s="173"/>
      <c r="AK32" s="173"/>
      <c r="AL32" s="173"/>
      <c r="AM32" s="173"/>
      <c r="AN32" s="173"/>
      <c r="AO32" s="173"/>
      <c r="AP32" s="173"/>
      <c r="AQ32" s="173"/>
      <c r="AR32" s="173"/>
      <c r="AS32" s="173"/>
      <c r="AT32" s="173"/>
      <c r="AU32" s="173"/>
      <c r="AV32" s="173"/>
      <c r="AW32" s="173"/>
      <c r="AX32" s="173"/>
      <c r="AY32" s="173"/>
      <c r="AZ32" s="173"/>
      <c r="BA32" s="173"/>
      <c r="BB32" s="173"/>
      <c r="BC32" s="173"/>
      <c r="BD32" s="173"/>
      <c r="BE32" s="173"/>
      <c r="BF32" s="173"/>
      <c r="BG32" s="173"/>
      <c r="BH32" s="173"/>
      <c r="BI32" s="173"/>
      <c r="BJ32" s="173"/>
      <c r="BK32" s="173"/>
      <c r="BL32" s="173"/>
      <c r="BM32" s="173"/>
      <c r="BN32" s="173"/>
      <c r="BO32" s="173"/>
      <c r="BP32" s="173"/>
      <c r="BQ32" s="173"/>
      <c r="BR32" s="173"/>
      <c r="BS32" s="173"/>
      <c r="BT32" s="173"/>
      <c r="BU32" s="173"/>
      <c r="BV32" s="173"/>
      <c r="BW32" s="173"/>
      <c r="BX32" s="173"/>
      <c r="BY32" s="173"/>
      <c r="BZ32" s="173"/>
      <c r="CA32" s="173"/>
      <c r="CB32" s="173"/>
      <c r="CC32" s="173"/>
      <c r="CD32" s="173"/>
      <c r="CE32" s="173"/>
      <c r="CF32" s="173"/>
      <c r="CG32" s="173"/>
      <c r="CH32" s="173"/>
      <c r="CI32" s="173"/>
      <c r="CJ32" s="173"/>
      <c r="CK32" s="173"/>
      <c r="CL32" s="173"/>
      <c r="CM32" s="173"/>
      <c r="CN32" s="173"/>
      <c r="CO32" s="173"/>
      <c r="CP32" s="173"/>
      <c r="CQ32" s="173"/>
      <c r="CR32" s="173"/>
      <c r="CS32" s="173"/>
      <c r="CT32" s="173"/>
      <c r="CU32" s="173"/>
      <c r="CV32" s="173"/>
      <c r="CW32" s="173"/>
      <c r="CX32" s="173"/>
      <c r="CY32" s="173"/>
      <c r="CZ32" s="173"/>
      <c r="DA32" s="173"/>
      <c r="DB32" s="173"/>
      <c r="DC32" s="173"/>
      <c r="DD32" s="173"/>
      <c r="DE32" s="173"/>
      <c r="DF32" s="173"/>
      <c r="DG32" s="173"/>
      <c r="DH32" s="173"/>
      <c r="DI32" s="173"/>
      <c r="DJ32" s="173"/>
      <c r="DK32" s="173"/>
      <c r="DL32" s="173"/>
      <c r="DM32" s="173"/>
      <c r="DN32" s="173"/>
      <c r="DO32" s="173"/>
      <c r="DP32" s="173"/>
      <c r="DQ32" s="173"/>
      <c r="DR32" s="173"/>
      <c r="DS32" s="173"/>
      <c r="DT32" s="173"/>
      <c r="DU32" s="173"/>
      <c r="DV32" s="173"/>
      <c r="DW32" s="173"/>
      <c r="DX32" s="173"/>
      <c r="DY32" s="173"/>
      <c r="DZ32" s="173"/>
      <c r="EA32" s="173"/>
      <c r="EB32" s="173"/>
      <c r="EC32" s="173"/>
      <c r="ED32" s="173"/>
      <c r="EE32" s="173"/>
      <c r="EF32" s="173"/>
      <c r="EG32" s="173"/>
      <c r="EH32" s="173"/>
      <c r="EI32" s="173"/>
      <c r="EJ32" s="173"/>
      <c r="EK32" s="173"/>
      <c r="EL32" s="173"/>
      <c r="EM32" s="173"/>
    </row>
    <row r="33" spans="1:143">
      <c r="A33" s="191"/>
      <c r="B33" s="191"/>
      <c r="C33" s="186" t="s">
        <v>144</v>
      </c>
      <c r="D33" s="187">
        <f>SUM(D5:D32)</f>
        <v>167051916.84999999</v>
      </c>
      <c r="E33" s="187">
        <f>SUM(E5:E32)</f>
        <v>182860120</v>
      </c>
      <c r="F33" s="187">
        <f>SUM(F5:F32)</f>
        <v>121343085.61999996</v>
      </c>
      <c r="G33" s="187">
        <f>SUM(G5:G32)</f>
        <v>176791129.84</v>
      </c>
      <c r="H33" s="187">
        <f>SUM(H5:H32)</f>
        <v>215228041</v>
      </c>
      <c r="I33" s="187">
        <f t="shared" si="0"/>
        <v>96.681075042496971</v>
      </c>
      <c r="J33" s="187">
        <f t="shared" si="1"/>
        <v>121.74142514660451</v>
      </c>
      <c r="K33" s="188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 s="173"/>
      <c r="AJ33" s="173"/>
      <c r="AK33" s="173"/>
      <c r="AL33" s="173"/>
      <c r="AM33" s="173"/>
      <c r="AN33" s="173"/>
      <c r="AO33" s="173"/>
      <c r="AP33" s="173"/>
      <c r="AQ33" s="173"/>
      <c r="AR33" s="173"/>
      <c r="AS33" s="173"/>
      <c r="AT33" s="173"/>
      <c r="AU33" s="173"/>
      <c r="AV33" s="173"/>
      <c r="AW33" s="173"/>
      <c r="AX33" s="173"/>
      <c r="AY33" s="173"/>
      <c r="AZ33" s="173"/>
      <c r="BA33" s="173"/>
      <c r="BB33" s="173"/>
      <c r="BC33" s="173"/>
      <c r="BD33" s="173"/>
      <c r="BE33" s="173"/>
      <c r="BF33" s="173"/>
      <c r="BG33" s="173"/>
      <c r="BH33" s="173"/>
      <c r="BI33" s="173"/>
      <c r="BJ33" s="173"/>
      <c r="BK33" s="173"/>
      <c r="BL33" s="173"/>
      <c r="BM33" s="173"/>
      <c r="BN33" s="173"/>
      <c r="BO33" s="173"/>
      <c r="BP33" s="173"/>
      <c r="BQ33" s="173"/>
      <c r="BR33" s="173"/>
      <c r="BS33" s="173"/>
      <c r="BT33" s="173"/>
      <c r="BU33" s="173"/>
      <c r="BV33" s="173"/>
      <c r="BW33" s="173"/>
      <c r="BX33" s="173"/>
      <c r="BY33" s="173"/>
      <c r="BZ33" s="173"/>
      <c r="CA33" s="173"/>
      <c r="CB33" s="173"/>
      <c r="CC33" s="173"/>
      <c r="CD33" s="173"/>
      <c r="CE33" s="173"/>
      <c r="CF33" s="173"/>
      <c r="CG33" s="173"/>
      <c r="CH33" s="173"/>
      <c r="CI33" s="173"/>
      <c r="CJ33" s="173"/>
      <c r="CK33" s="173"/>
      <c r="CL33" s="173"/>
      <c r="CM33" s="173"/>
      <c r="CN33" s="173"/>
      <c r="CO33" s="173"/>
      <c r="CP33" s="173"/>
      <c r="CQ33" s="173"/>
      <c r="CR33" s="173"/>
      <c r="CS33" s="173"/>
      <c r="CT33" s="173"/>
      <c r="CU33" s="173"/>
      <c r="CV33" s="173"/>
      <c r="CW33" s="173"/>
      <c r="CX33" s="173"/>
      <c r="CY33" s="173"/>
      <c r="CZ33" s="173"/>
      <c r="DA33" s="173"/>
      <c r="DB33" s="173"/>
      <c r="DC33" s="173"/>
      <c r="DD33" s="173"/>
      <c r="DE33" s="173"/>
      <c r="DF33" s="173"/>
      <c r="DG33" s="173"/>
      <c r="DH33" s="173"/>
      <c r="DI33" s="173"/>
      <c r="DJ33" s="173"/>
      <c r="DK33" s="173"/>
      <c r="DL33" s="173"/>
      <c r="DM33" s="173"/>
      <c r="DN33" s="173"/>
      <c r="DO33" s="173"/>
      <c r="DP33" s="173"/>
      <c r="DQ33" s="173"/>
      <c r="DR33" s="173"/>
      <c r="DS33" s="173"/>
      <c r="DT33" s="173"/>
      <c r="DU33" s="173"/>
      <c r="DV33" s="173"/>
      <c r="DW33" s="173"/>
      <c r="DX33" s="173"/>
      <c r="DY33" s="173"/>
      <c r="DZ33" s="173"/>
      <c r="EA33" s="173"/>
      <c r="EB33" s="173"/>
      <c r="EC33" s="173"/>
      <c r="ED33" s="173"/>
      <c r="EE33" s="173"/>
      <c r="EF33" s="173"/>
      <c r="EG33" s="173"/>
      <c r="EH33" s="173"/>
      <c r="EI33" s="173"/>
      <c r="EJ33" s="173"/>
      <c r="EK33" s="173"/>
      <c r="EL33" s="173"/>
      <c r="EM33" s="173"/>
    </row>
    <row r="34" spans="1:143">
      <c r="K34" s="172"/>
    </row>
    <row r="35" spans="1:143">
      <c r="A35" s="192"/>
      <c r="B35" s="192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R103"/>
  <sheetViews>
    <sheetView workbookViewId="0">
      <selection sqref="A1:XFD1048576"/>
    </sheetView>
  </sheetViews>
  <sheetFormatPr defaultRowHeight="12.75"/>
  <cols>
    <col min="1" max="1" width="4.85546875" style="194" customWidth="1"/>
    <col min="2" max="2" width="6.85546875" style="194" customWidth="1"/>
    <col min="3" max="3" width="35.42578125" style="194" customWidth="1"/>
    <col min="4" max="4" width="13.140625" style="194" customWidth="1"/>
    <col min="5" max="6" width="12.7109375" style="194" customWidth="1"/>
    <col min="7" max="7" width="12.85546875" style="194" customWidth="1"/>
    <col min="8" max="8" width="12.7109375" style="194" customWidth="1"/>
    <col min="9" max="9" width="6.140625" style="194" customWidth="1"/>
    <col min="10" max="10" width="6.28515625" style="194" customWidth="1"/>
    <col min="11" max="11" width="6.140625" style="194" customWidth="1"/>
    <col min="12" max="12" width="4.7109375" style="194" customWidth="1"/>
    <col min="13" max="13" width="7.140625" style="194" customWidth="1"/>
    <col min="14" max="14" width="14.28515625" style="194" customWidth="1"/>
    <col min="15" max="15" width="13.28515625" style="194" customWidth="1"/>
    <col min="16" max="16" width="13" style="194" customWidth="1"/>
    <col min="17" max="17" width="13.5703125" style="194" customWidth="1"/>
    <col min="18" max="18" width="13.28515625" style="194" bestFit="1" customWidth="1"/>
    <col min="19" max="16384" width="9.140625" style="194"/>
  </cols>
  <sheetData>
    <row r="1" spans="1:18">
      <c r="A1" s="193" t="s">
        <v>145</v>
      </c>
      <c r="B1" s="193"/>
    </row>
    <row r="2" spans="1:18">
      <c r="A2" s="195" t="s">
        <v>146</v>
      </c>
      <c r="B2" s="195"/>
      <c r="C2" s="196" t="s">
        <v>105</v>
      </c>
      <c r="D2" s="197" t="s">
        <v>106</v>
      </c>
      <c r="E2" s="197" t="s">
        <v>109</v>
      </c>
      <c r="F2" s="197" t="s">
        <v>106</v>
      </c>
      <c r="G2" s="197" t="s">
        <v>147</v>
      </c>
      <c r="H2" s="197" t="s">
        <v>148</v>
      </c>
      <c r="I2" s="198" t="s">
        <v>149</v>
      </c>
      <c r="J2" s="199" t="s">
        <v>149</v>
      </c>
      <c r="K2" s="200" t="s">
        <v>149</v>
      </c>
    </row>
    <row r="3" spans="1:18">
      <c r="A3" s="195" t="s">
        <v>111</v>
      </c>
      <c r="B3" s="195" t="s">
        <v>112</v>
      </c>
      <c r="C3" s="195"/>
      <c r="D3" s="201" t="s">
        <v>150</v>
      </c>
      <c r="E3" s="201" t="s">
        <v>151</v>
      </c>
      <c r="F3" s="201" t="s">
        <v>152</v>
      </c>
      <c r="G3" s="201"/>
      <c r="H3" s="201"/>
      <c r="I3" s="202"/>
      <c r="J3" s="203"/>
      <c r="K3" s="204"/>
      <c r="N3" s="205"/>
      <c r="O3" s="205"/>
      <c r="P3" s="205"/>
      <c r="Q3" s="205"/>
      <c r="R3" s="205"/>
    </row>
    <row r="4" spans="1:18">
      <c r="A4" s="206">
        <v>1</v>
      </c>
      <c r="B4" s="206"/>
      <c r="C4" s="206">
        <v>2</v>
      </c>
      <c r="D4" s="206">
        <v>5</v>
      </c>
      <c r="E4" s="206">
        <v>6</v>
      </c>
      <c r="F4" s="206">
        <v>7</v>
      </c>
      <c r="G4" s="206">
        <v>8</v>
      </c>
      <c r="H4" s="206">
        <v>9</v>
      </c>
      <c r="I4" s="206" t="s">
        <v>153</v>
      </c>
      <c r="J4" s="207" t="s">
        <v>154</v>
      </c>
      <c r="K4" s="206" t="s">
        <v>155</v>
      </c>
      <c r="N4" s="205"/>
      <c r="O4" s="205"/>
      <c r="P4" s="205"/>
      <c r="Q4" s="205"/>
      <c r="R4" s="205"/>
    </row>
    <row r="5" spans="1:18">
      <c r="A5" s="197">
        <v>1</v>
      </c>
      <c r="C5" s="208" t="s">
        <v>156</v>
      </c>
      <c r="D5" s="209">
        <v>56467100.700000003</v>
      </c>
      <c r="E5" s="209">
        <v>54035627</v>
      </c>
      <c r="F5" s="209">
        <v>40876353.219999999</v>
      </c>
      <c r="G5" s="209">
        <v>62747012</v>
      </c>
      <c r="H5" s="209">
        <v>83358762</v>
      </c>
      <c r="I5" s="210">
        <f>F5/E5*100</f>
        <v>75.647041571295176</v>
      </c>
      <c r="J5" s="211">
        <f>G5/E5*100</f>
        <v>116.12155809721611</v>
      </c>
      <c r="K5" s="211">
        <f>H5/G5*100</f>
        <v>132.84897454559271</v>
      </c>
      <c r="L5" s="205"/>
      <c r="N5" s="205"/>
      <c r="O5" s="205"/>
      <c r="P5" s="205"/>
      <c r="Q5" s="205"/>
      <c r="R5" s="205"/>
    </row>
    <row r="6" spans="1:18">
      <c r="A6" s="197">
        <v>2</v>
      </c>
      <c r="B6" s="197"/>
      <c r="C6" s="208" t="s">
        <v>157</v>
      </c>
      <c r="D6" s="209"/>
      <c r="E6" s="209"/>
      <c r="F6" s="209"/>
      <c r="G6" s="209"/>
      <c r="H6" s="209"/>
      <c r="I6" s="210"/>
      <c r="J6" s="211"/>
      <c r="K6" s="211"/>
      <c r="L6" s="205"/>
      <c r="M6" s="205"/>
      <c r="N6" s="205"/>
      <c r="O6" s="205"/>
      <c r="P6" s="205"/>
      <c r="Q6" s="205"/>
      <c r="R6" s="205"/>
    </row>
    <row r="7" spans="1:18">
      <c r="A7" s="197">
        <v>2.1</v>
      </c>
      <c r="B7" s="197">
        <v>5120</v>
      </c>
      <c r="C7" s="212" t="s">
        <v>158</v>
      </c>
      <c r="D7" s="209">
        <v>5979787.8700000001</v>
      </c>
      <c r="E7" s="209">
        <v>7300000</v>
      </c>
      <c r="F7" s="209">
        <v>3615259.44</v>
      </c>
      <c r="G7" s="209">
        <v>6600000</v>
      </c>
      <c r="H7" s="209">
        <v>9350000</v>
      </c>
      <c r="I7" s="210">
        <f t="shared" ref="I7:I70" si="0">F7/E7*100</f>
        <v>49.524101917808217</v>
      </c>
      <c r="J7" s="211">
        <f t="shared" ref="J7:J70" si="1">G7/E7*100</f>
        <v>90.410958904109577</v>
      </c>
      <c r="K7" s="211">
        <f t="shared" ref="K7:K70" si="2">H7/G7*100</f>
        <v>141.66666666666669</v>
      </c>
      <c r="L7" s="205"/>
      <c r="M7" s="213"/>
      <c r="N7" s="205"/>
      <c r="O7" s="205"/>
      <c r="P7" s="205"/>
      <c r="Q7" s="205"/>
      <c r="R7" s="205"/>
    </row>
    <row r="8" spans="1:18">
      <c r="A8" s="197">
        <v>2.2000000000000002</v>
      </c>
      <c r="B8" s="197">
        <v>5140</v>
      </c>
      <c r="C8" s="208" t="s">
        <v>159</v>
      </c>
      <c r="D8" s="209">
        <v>2495066.19</v>
      </c>
      <c r="E8" s="209">
        <v>2900000</v>
      </c>
      <c r="F8" s="209">
        <v>2430528.34</v>
      </c>
      <c r="G8" s="209">
        <v>2900000</v>
      </c>
      <c r="H8" s="209">
        <v>2800000</v>
      </c>
      <c r="I8" s="210">
        <f t="shared" si="0"/>
        <v>83.811322068965509</v>
      </c>
      <c r="J8" s="211">
        <f t="shared" si="1"/>
        <v>100</v>
      </c>
      <c r="K8" s="211">
        <f t="shared" si="2"/>
        <v>96.551724137931032</v>
      </c>
      <c r="L8" s="205"/>
      <c r="M8" s="213"/>
      <c r="N8" s="205"/>
      <c r="O8" s="205"/>
      <c r="P8" s="205"/>
      <c r="Q8" s="205"/>
      <c r="R8" s="205"/>
    </row>
    <row r="9" spans="1:18">
      <c r="A9" s="197">
        <v>2.2999999999999998</v>
      </c>
      <c r="B9" s="197">
        <v>5150</v>
      </c>
      <c r="C9" s="208" t="s">
        <v>160</v>
      </c>
      <c r="D9" s="209">
        <v>858080.12</v>
      </c>
      <c r="E9" s="209">
        <v>1300000</v>
      </c>
      <c r="F9" s="209">
        <v>707981.85</v>
      </c>
      <c r="G9" s="209">
        <v>1300000</v>
      </c>
      <c r="H9" s="209">
        <v>1300000</v>
      </c>
      <c r="I9" s="210">
        <f t="shared" si="0"/>
        <v>54.460142307692308</v>
      </c>
      <c r="J9" s="211">
        <f t="shared" si="1"/>
        <v>100</v>
      </c>
      <c r="K9" s="211">
        <f t="shared" si="2"/>
        <v>100</v>
      </c>
      <c r="L9" s="205"/>
      <c r="M9" s="213"/>
      <c r="N9" s="205"/>
      <c r="O9" s="205"/>
      <c r="P9" s="205"/>
      <c r="Q9" s="205"/>
      <c r="R9" s="205"/>
    </row>
    <row r="10" spans="1:18">
      <c r="A10" s="197">
        <v>3</v>
      </c>
      <c r="B10" s="197">
        <v>5123</v>
      </c>
      <c r="C10" s="214" t="s">
        <v>161</v>
      </c>
      <c r="D10" s="209">
        <v>107032.36</v>
      </c>
      <c r="E10" s="209">
        <v>200000</v>
      </c>
      <c r="F10" s="209">
        <v>446570.3</v>
      </c>
      <c r="G10" s="209">
        <v>590000</v>
      </c>
      <c r="H10" s="209">
        <v>500000</v>
      </c>
      <c r="I10" s="210">
        <f t="shared" si="0"/>
        <v>223.28514999999999</v>
      </c>
      <c r="J10" s="211">
        <f t="shared" si="1"/>
        <v>295</v>
      </c>
      <c r="K10" s="211">
        <f t="shared" si="2"/>
        <v>84.745762711864401</v>
      </c>
      <c r="L10" s="205"/>
      <c r="M10" s="213"/>
      <c r="N10" s="215"/>
      <c r="O10" s="215"/>
      <c r="P10" s="215"/>
      <c r="Q10" s="215"/>
      <c r="R10" s="215"/>
    </row>
    <row r="11" spans="1:18">
      <c r="A11" s="197">
        <v>4</v>
      </c>
      <c r="B11" s="216">
        <v>5124</v>
      </c>
      <c r="C11" s="217" t="s">
        <v>162</v>
      </c>
      <c r="D11" s="209"/>
      <c r="E11" s="209"/>
      <c r="F11" s="209">
        <v>4966.67</v>
      </c>
      <c r="G11" s="209"/>
      <c r="H11" s="209"/>
      <c r="I11" s="210"/>
      <c r="J11" s="211"/>
      <c r="K11" s="211"/>
      <c r="L11" s="205"/>
      <c r="M11" s="213"/>
      <c r="N11" s="205"/>
      <c r="O11" s="205"/>
      <c r="P11" s="205"/>
      <c r="Q11" s="205"/>
      <c r="R11" s="205"/>
    </row>
    <row r="12" spans="1:18">
      <c r="A12" s="197">
        <v>5</v>
      </c>
      <c r="B12" s="197">
        <v>5125</v>
      </c>
      <c r="C12" s="214" t="s">
        <v>163</v>
      </c>
      <c r="D12" s="209">
        <v>134384.93</v>
      </c>
      <c r="E12" s="209">
        <v>170000</v>
      </c>
      <c r="F12" s="209">
        <v>106960.3</v>
      </c>
      <c r="G12" s="209">
        <v>120000</v>
      </c>
      <c r="H12" s="209">
        <v>140000</v>
      </c>
      <c r="I12" s="210">
        <f t="shared" si="0"/>
        <v>62.917823529411763</v>
      </c>
      <c r="J12" s="211">
        <f t="shared" si="1"/>
        <v>70.588235294117652</v>
      </c>
      <c r="K12" s="211">
        <f t="shared" si="2"/>
        <v>116.66666666666667</v>
      </c>
      <c r="L12" s="205"/>
      <c r="M12" s="205"/>
      <c r="N12" s="215"/>
      <c r="O12" s="215"/>
      <c r="P12" s="215"/>
      <c r="Q12" s="215"/>
      <c r="R12" s="215"/>
    </row>
    <row r="13" spans="1:18">
      <c r="A13" s="197">
        <v>6</v>
      </c>
      <c r="B13" s="197"/>
      <c r="C13" s="214" t="s">
        <v>164</v>
      </c>
      <c r="D13" s="209"/>
      <c r="E13" s="209"/>
      <c r="F13" s="209"/>
      <c r="G13" s="209"/>
      <c r="H13" s="209"/>
      <c r="I13" s="210"/>
      <c r="J13" s="211"/>
      <c r="K13" s="211"/>
      <c r="L13" s="205"/>
    </row>
    <row r="14" spans="1:18">
      <c r="A14" s="197">
        <v>6.1</v>
      </c>
      <c r="B14" s="197">
        <v>5130</v>
      </c>
      <c r="C14" s="214" t="s">
        <v>165</v>
      </c>
      <c r="D14" s="209">
        <v>6627468.3300000001</v>
      </c>
      <c r="E14" s="209">
        <v>7550000</v>
      </c>
      <c r="F14" s="209">
        <v>4925029.6399999997</v>
      </c>
      <c r="G14" s="209">
        <v>6700000</v>
      </c>
      <c r="H14" s="209">
        <v>6700000</v>
      </c>
      <c r="I14" s="210">
        <f t="shared" si="0"/>
        <v>65.23218066225165</v>
      </c>
      <c r="J14" s="211">
        <f t="shared" si="1"/>
        <v>88.741721854304629</v>
      </c>
      <c r="K14" s="211">
        <f t="shared" si="2"/>
        <v>100</v>
      </c>
      <c r="L14" s="205"/>
      <c r="N14" s="215"/>
      <c r="O14" s="215"/>
      <c r="P14" s="215"/>
      <c r="Q14" s="215"/>
      <c r="R14" s="215"/>
    </row>
    <row r="15" spans="1:18">
      <c r="A15" s="197">
        <v>6.2</v>
      </c>
      <c r="B15" s="197">
        <v>5132</v>
      </c>
      <c r="C15" s="214" t="s">
        <v>166</v>
      </c>
      <c r="D15" s="209">
        <v>1666</v>
      </c>
      <c r="E15" s="209"/>
      <c r="F15" s="209">
        <v>1666.5</v>
      </c>
      <c r="G15" s="209">
        <v>2000</v>
      </c>
      <c r="H15" s="209"/>
      <c r="I15" s="210"/>
      <c r="J15" s="211"/>
      <c r="K15" s="211"/>
      <c r="L15" s="205"/>
      <c r="N15" s="215"/>
      <c r="O15" s="215"/>
      <c r="P15" s="215"/>
      <c r="Q15" s="215"/>
      <c r="R15" s="215"/>
    </row>
    <row r="16" spans="1:18">
      <c r="A16" s="197">
        <v>7</v>
      </c>
      <c r="B16" s="197">
        <v>5133</v>
      </c>
      <c r="C16" s="214" t="s">
        <v>167</v>
      </c>
      <c r="D16" s="209">
        <v>7087811.5899999999</v>
      </c>
      <c r="E16" s="209">
        <v>9000000</v>
      </c>
      <c r="F16" s="209">
        <v>5894040.75</v>
      </c>
      <c r="G16" s="209">
        <v>8000000</v>
      </c>
      <c r="H16" s="209">
        <v>8200000</v>
      </c>
      <c r="I16" s="210">
        <f t="shared" si="0"/>
        <v>65.489341666666661</v>
      </c>
      <c r="J16" s="211">
        <f t="shared" si="1"/>
        <v>88.888888888888886</v>
      </c>
      <c r="K16" s="211">
        <f t="shared" si="2"/>
        <v>102.49999999999999</v>
      </c>
      <c r="L16" s="205"/>
      <c r="N16" s="215"/>
      <c r="O16" s="215"/>
      <c r="P16" s="215"/>
      <c r="Q16" s="215"/>
      <c r="R16" s="215"/>
    </row>
    <row r="17" spans="1:15">
      <c r="A17" s="197">
        <v>8</v>
      </c>
      <c r="B17" s="197">
        <v>5200</v>
      </c>
      <c r="C17" s="214" t="s">
        <v>168</v>
      </c>
      <c r="D17" s="209">
        <v>50242194.039999999</v>
      </c>
      <c r="E17" s="209">
        <v>56259123</v>
      </c>
      <c r="F17" s="209">
        <v>39793668.090000004</v>
      </c>
      <c r="G17" s="209">
        <v>54061235</v>
      </c>
      <c r="H17" s="209">
        <v>61896254</v>
      </c>
      <c r="I17" s="210">
        <f t="shared" si="0"/>
        <v>70.732826905247009</v>
      </c>
      <c r="J17" s="211">
        <f t="shared" si="1"/>
        <v>96.093277173908305</v>
      </c>
      <c r="K17" s="211">
        <f t="shared" si="2"/>
        <v>114.49285980980642</v>
      </c>
    </row>
    <row r="18" spans="1:15">
      <c r="A18" s="197">
        <v>9</v>
      </c>
      <c r="B18" s="197"/>
      <c r="C18" s="214" t="s">
        <v>169</v>
      </c>
      <c r="D18" s="209"/>
      <c r="E18" s="209"/>
      <c r="F18" s="209"/>
      <c r="G18" s="209"/>
      <c r="H18" s="209"/>
      <c r="I18" s="210"/>
      <c r="J18" s="211"/>
      <c r="K18" s="211"/>
    </row>
    <row r="19" spans="1:15">
      <c r="A19" s="197">
        <v>9.1</v>
      </c>
      <c r="B19" s="197">
        <v>5210</v>
      </c>
      <c r="C19" s="214" t="s">
        <v>170</v>
      </c>
      <c r="D19" s="209">
        <v>5485082.0800000001</v>
      </c>
      <c r="E19" s="209">
        <v>5625912</v>
      </c>
      <c r="F19" s="209">
        <v>3979366.56</v>
      </c>
      <c r="G19" s="209">
        <f>G17*10/100</f>
        <v>5406123.5</v>
      </c>
      <c r="H19" s="209">
        <f>H17*10/100</f>
        <v>6189625.4000000004</v>
      </c>
      <c r="I19" s="210">
        <f t="shared" si="0"/>
        <v>70.732826251103816</v>
      </c>
      <c r="J19" s="211">
        <f t="shared" si="1"/>
        <v>96.093282298052301</v>
      </c>
      <c r="K19" s="211">
        <f t="shared" si="2"/>
        <v>114.49285980980642</v>
      </c>
      <c r="N19" s="205"/>
    </row>
    <row r="20" spans="1:15">
      <c r="A20" s="197">
        <v>9.1999999999999993</v>
      </c>
      <c r="B20" s="197">
        <v>5212</v>
      </c>
      <c r="C20" s="218" t="s">
        <v>171</v>
      </c>
      <c r="D20" s="209">
        <v>2587472.9900000002</v>
      </c>
      <c r="E20" s="209">
        <v>2897345</v>
      </c>
      <c r="F20" s="209">
        <v>2049373.88</v>
      </c>
      <c r="G20" s="209">
        <f>G17*5.15/100</f>
        <v>2784153.6025</v>
      </c>
      <c r="H20" s="209">
        <f>H17*5.15/100</f>
        <v>3187657.0810000002</v>
      </c>
      <c r="I20" s="210">
        <f t="shared" si="0"/>
        <v>70.732821945608819</v>
      </c>
      <c r="J20" s="211">
        <f t="shared" si="1"/>
        <v>96.09327168493914</v>
      </c>
      <c r="K20" s="211">
        <f t="shared" si="2"/>
        <v>114.49285980980642</v>
      </c>
      <c r="L20" s="205"/>
    </row>
    <row r="21" spans="1:15">
      <c r="A21" s="197">
        <v>9.3000000000000007</v>
      </c>
      <c r="B21" s="197">
        <v>5213</v>
      </c>
      <c r="C21" s="214" t="s">
        <v>172</v>
      </c>
      <c r="D21" s="209"/>
      <c r="E21" s="209"/>
      <c r="F21" s="209"/>
      <c r="G21" s="209"/>
      <c r="H21" s="209"/>
      <c r="I21" s="210"/>
      <c r="J21" s="211"/>
      <c r="K21" s="211"/>
      <c r="L21" s="205"/>
    </row>
    <row r="22" spans="1:15">
      <c r="A22" s="197">
        <v>10</v>
      </c>
      <c r="B22" s="197"/>
      <c r="C22" s="214" t="s">
        <v>173</v>
      </c>
      <c r="D22" s="209"/>
      <c r="E22" s="209"/>
      <c r="F22" s="209"/>
      <c r="G22" s="209"/>
      <c r="H22" s="209"/>
      <c r="I22" s="210"/>
      <c r="J22" s="211"/>
      <c r="K22" s="211"/>
      <c r="O22" s="205"/>
    </row>
    <row r="23" spans="1:15">
      <c r="A23" s="197">
        <v>10.1</v>
      </c>
      <c r="B23" s="216">
        <v>5220</v>
      </c>
      <c r="C23" s="214" t="s">
        <v>174</v>
      </c>
      <c r="D23" s="209"/>
      <c r="E23" s="209"/>
      <c r="F23" s="209"/>
      <c r="G23" s="209"/>
      <c r="H23" s="209"/>
      <c r="I23" s="210"/>
      <c r="J23" s="211"/>
      <c r="K23" s="211"/>
      <c r="L23" s="205"/>
      <c r="O23" s="205"/>
    </row>
    <row r="24" spans="1:15">
      <c r="A24" s="197">
        <v>10.199999999999999</v>
      </c>
      <c r="B24" s="216">
        <v>5240</v>
      </c>
      <c r="C24" s="214" t="s">
        <v>175</v>
      </c>
      <c r="D24" s="209">
        <v>2468747.86</v>
      </c>
      <c r="E24" s="209">
        <v>3484676</v>
      </c>
      <c r="F24" s="209">
        <v>1802314.53</v>
      </c>
      <c r="G24" s="209">
        <v>2430000</v>
      </c>
      <c r="H24" s="209">
        <v>2781922</v>
      </c>
      <c r="I24" s="210">
        <f t="shared" si="0"/>
        <v>51.721150832961229</v>
      </c>
      <c r="J24" s="211">
        <f t="shared" si="1"/>
        <v>69.733886306790069</v>
      </c>
      <c r="K24" s="211">
        <f t="shared" si="2"/>
        <v>114.48238683127572</v>
      </c>
    </row>
    <row r="25" spans="1:15">
      <c r="A25" s="197"/>
      <c r="B25" s="216">
        <v>5252</v>
      </c>
      <c r="C25" s="218" t="s">
        <v>176</v>
      </c>
      <c r="D25" s="209">
        <v>1815681.22</v>
      </c>
      <c r="E25" s="209"/>
      <c r="F25" s="209">
        <v>1729384.96</v>
      </c>
      <c r="G25" s="209">
        <v>1956369.84</v>
      </c>
      <c r="H25" s="209"/>
      <c r="I25" s="210"/>
      <c r="J25" s="211"/>
      <c r="K25" s="211">
        <f t="shared" si="2"/>
        <v>0</v>
      </c>
    </row>
    <row r="26" spans="1:15">
      <c r="A26" s="197">
        <v>11</v>
      </c>
      <c r="B26" s="197">
        <v>5260</v>
      </c>
      <c r="C26" s="218" t="s">
        <v>177</v>
      </c>
      <c r="D26" s="209">
        <v>182812.5</v>
      </c>
      <c r="E26" s="209">
        <v>224840</v>
      </c>
      <c r="F26" s="209">
        <v>128086.32</v>
      </c>
      <c r="G26" s="209">
        <v>168210</v>
      </c>
      <c r="H26" s="209">
        <v>240741</v>
      </c>
      <c r="I26" s="210">
        <f t="shared" si="0"/>
        <v>56.967763743106218</v>
      </c>
      <c r="J26" s="211">
        <f t="shared" si="1"/>
        <v>74.813200498132005</v>
      </c>
      <c r="K26" s="211">
        <f t="shared" si="2"/>
        <v>143.11931514178707</v>
      </c>
      <c r="N26" s="219"/>
    </row>
    <row r="27" spans="1:15">
      <c r="A27" s="197">
        <v>12</v>
      </c>
      <c r="B27" s="197">
        <v>52901</v>
      </c>
      <c r="C27" s="214" t="s">
        <v>178</v>
      </c>
      <c r="D27" s="209">
        <v>288705.2</v>
      </c>
      <c r="E27" s="209">
        <v>400000</v>
      </c>
      <c r="F27" s="209">
        <v>71291.850000000006</v>
      </c>
      <c r="G27" s="209">
        <v>110000</v>
      </c>
      <c r="H27" s="209">
        <v>200000</v>
      </c>
      <c r="I27" s="210">
        <f t="shared" si="0"/>
        <v>17.822962499999999</v>
      </c>
      <c r="J27" s="211">
        <f t="shared" si="1"/>
        <v>27.500000000000004</v>
      </c>
      <c r="K27" s="211">
        <f t="shared" si="2"/>
        <v>181.81818181818181</v>
      </c>
      <c r="N27" s="205"/>
      <c r="O27" s="205"/>
    </row>
    <row r="28" spans="1:15">
      <c r="A28" s="197">
        <v>13</v>
      </c>
      <c r="B28" s="197">
        <v>52903</v>
      </c>
      <c r="C28" s="214" t="s">
        <v>179</v>
      </c>
      <c r="D28" s="209">
        <v>440452.79</v>
      </c>
      <c r="E28" s="209">
        <v>140000</v>
      </c>
      <c r="F28" s="209">
        <v>126638.88</v>
      </c>
      <c r="G28" s="209">
        <v>126638.88</v>
      </c>
      <c r="H28" s="209"/>
      <c r="I28" s="210">
        <f t="shared" si="0"/>
        <v>90.456342857142857</v>
      </c>
      <c r="J28" s="211">
        <f t="shared" si="1"/>
        <v>90.456342857142857</v>
      </c>
      <c r="K28" s="211">
        <f t="shared" si="2"/>
        <v>0</v>
      </c>
    </row>
    <row r="29" spans="1:15">
      <c r="A29" s="216">
        <v>14</v>
      </c>
      <c r="B29" s="220" t="s">
        <v>180</v>
      </c>
      <c r="C29" s="214" t="s">
        <v>181</v>
      </c>
      <c r="D29" s="209">
        <v>965356</v>
      </c>
      <c r="E29" s="209">
        <v>500000</v>
      </c>
      <c r="F29" s="209">
        <v>272244</v>
      </c>
      <c r="G29" s="209">
        <v>272244</v>
      </c>
      <c r="H29" s="209">
        <v>280000</v>
      </c>
      <c r="I29" s="210">
        <f t="shared" si="0"/>
        <v>54.448799999999999</v>
      </c>
      <c r="J29" s="211">
        <f t="shared" si="1"/>
        <v>54.448799999999999</v>
      </c>
      <c r="K29" s="211">
        <f t="shared" si="2"/>
        <v>102.84891494394735</v>
      </c>
    </row>
    <row r="30" spans="1:15">
      <c r="A30" s="197">
        <v>15</v>
      </c>
      <c r="B30" s="197">
        <v>52910</v>
      </c>
      <c r="C30" s="214" t="s">
        <v>182</v>
      </c>
      <c r="D30" s="209">
        <v>1017295</v>
      </c>
      <c r="E30" s="209">
        <v>1884840</v>
      </c>
      <c r="F30" s="209">
        <v>1774213</v>
      </c>
      <c r="G30" s="209">
        <v>2440000</v>
      </c>
      <c r="H30" s="209">
        <v>4060000</v>
      </c>
      <c r="I30" s="210">
        <f t="shared" si="0"/>
        <v>94.130695443645081</v>
      </c>
      <c r="J30" s="211">
        <f t="shared" si="1"/>
        <v>129.45395895672843</v>
      </c>
      <c r="K30" s="211">
        <f t="shared" si="2"/>
        <v>166.39344262295083</v>
      </c>
    </row>
    <row r="31" spans="1:15">
      <c r="A31" s="197">
        <v>16</v>
      </c>
      <c r="B31" s="197">
        <v>52911</v>
      </c>
      <c r="C31" s="214" t="s">
        <v>183</v>
      </c>
      <c r="D31" s="209">
        <v>12053</v>
      </c>
      <c r="E31" s="209">
        <v>40000</v>
      </c>
      <c r="F31" s="209">
        <v>20566</v>
      </c>
      <c r="G31" s="209">
        <v>30000</v>
      </c>
      <c r="H31" s="209">
        <v>40000</v>
      </c>
      <c r="I31" s="210">
        <f t="shared" si="0"/>
        <v>51.414999999999999</v>
      </c>
      <c r="J31" s="211">
        <f t="shared" si="1"/>
        <v>75</v>
      </c>
      <c r="K31" s="211">
        <f t="shared" si="2"/>
        <v>133.33333333333331</v>
      </c>
    </row>
    <row r="32" spans="1:15">
      <c r="A32" s="197">
        <v>17</v>
      </c>
      <c r="B32" s="197">
        <v>5294</v>
      </c>
      <c r="C32" s="218" t="s">
        <v>184</v>
      </c>
      <c r="D32" s="209">
        <v>7962.46</v>
      </c>
      <c r="E32" s="209"/>
      <c r="F32" s="209"/>
      <c r="G32" s="209"/>
      <c r="H32" s="209"/>
      <c r="I32" s="210"/>
      <c r="J32" s="211"/>
      <c r="K32" s="211"/>
    </row>
    <row r="33" spans="1:12">
      <c r="A33" s="197">
        <v>18</v>
      </c>
      <c r="B33" s="197">
        <v>52920</v>
      </c>
      <c r="C33" s="221" t="s">
        <v>185</v>
      </c>
      <c r="D33" s="209">
        <v>60000</v>
      </c>
      <c r="E33" s="209">
        <v>60000</v>
      </c>
      <c r="F33" s="209"/>
      <c r="G33" s="209">
        <v>60000</v>
      </c>
      <c r="H33" s="209">
        <v>60000</v>
      </c>
      <c r="I33" s="210">
        <f t="shared" si="0"/>
        <v>0</v>
      </c>
      <c r="J33" s="211">
        <f t="shared" si="1"/>
        <v>100</v>
      </c>
      <c r="K33" s="211">
        <f t="shared" si="2"/>
        <v>100</v>
      </c>
    </row>
    <row r="34" spans="1:12">
      <c r="A34" s="197">
        <v>19</v>
      </c>
      <c r="B34" s="197">
        <v>5300</v>
      </c>
      <c r="C34" s="218" t="s">
        <v>186</v>
      </c>
      <c r="D34" s="209">
        <v>1146490</v>
      </c>
      <c r="E34" s="209">
        <v>600000</v>
      </c>
      <c r="F34" s="209">
        <v>12000</v>
      </c>
      <c r="G34" s="209">
        <v>100000</v>
      </c>
      <c r="H34" s="209">
        <v>500000</v>
      </c>
      <c r="I34" s="210">
        <f t="shared" si="0"/>
        <v>2</v>
      </c>
      <c r="J34" s="211">
        <f t="shared" si="1"/>
        <v>16.666666666666664</v>
      </c>
      <c r="K34" s="211">
        <f t="shared" si="2"/>
        <v>500</v>
      </c>
    </row>
    <row r="35" spans="1:12">
      <c r="A35" s="197">
        <v>20</v>
      </c>
      <c r="B35" s="197"/>
      <c r="C35" s="214" t="s">
        <v>187</v>
      </c>
      <c r="D35" s="209"/>
      <c r="E35" s="209"/>
      <c r="F35" s="209"/>
      <c r="G35" s="209"/>
      <c r="H35" s="209"/>
      <c r="I35" s="210"/>
      <c r="J35" s="211"/>
      <c r="K35" s="211"/>
    </row>
    <row r="36" spans="1:12">
      <c r="A36" s="197">
        <v>20.100000000000001</v>
      </c>
      <c r="B36" s="197">
        <v>5310</v>
      </c>
      <c r="C36" s="214" t="s">
        <v>188</v>
      </c>
      <c r="D36" s="209">
        <v>117281</v>
      </c>
      <c r="E36" s="209">
        <v>140000</v>
      </c>
      <c r="F36" s="209">
        <v>73090</v>
      </c>
      <c r="G36" s="209">
        <v>120000</v>
      </c>
      <c r="H36" s="209">
        <v>120000</v>
      </c>
      <c r="I36" s="210">
        <f t="shared" si="0"/>
        <v>52.207142857142856</v>
      </c>
      <c r="J36" s="211">
        <f t="shared" si="1"/>
        <v>85.714285714285708</v>
      </c>
      <c r="K36" s="211">
        <f t="shared" si="2"/>
        <v>100</v>
      </c>
    </row>
    <row r="37" spans="1:12">
      <c r="A37" s="197">
        <v>20.2</v>
      </c>
      <c r="B37" s="197">
        <v>5311</v>
      </c>
      <c r="C37" s="214" t="s">
        <v>189</v>
      </c>
      <c r="D37" s="209">
        <v>22634.98</v>
      </c>
      <c r="E37" s="209">
        <v>30000</v>
      </c>
      <c r="F37" s="209">
        <v>17655.61</v>
      </c>
      <c r="G37" s="209">
        <v>20000</v>
      </c>
      <c r="H37" s="209">
        <v>30000</v>
      </c>
      <c r="I37" s="210">
        <f t="shared" si="0"/>
        <v>58.852033333333331</v>
      </c>
      <c r="J37" s="211">
        <f t="shared" si="1"/>
        <v>66.666666666666657</v>
      </c>
      <c r="K37" s="211">
        <f t="shared" si="2"/>
        <v>150</v>
      </c>
    </row>
    <row r="38" spans="1:12">
      <c r="A38" s="197">
        <v>20.3</v>
      </c>
      <c r="B38" s="197">
        <v>5396</v>
      </c>
      <c r="C38" s="214" t="s">
        <v>190</v>
      </c>
      <c r="D38" s="209">
        <v>335729.5</v>
      </c>
      <c r="E38" s="209">
        <v>350000</v>
      </c>
      <c r="F38" s="209">
        <v>222538.2</v>
      </c>
      <c r="G38" s="209">
        <v>350000</v>
      </c>
      <c r="H38" s="209">
        <v>492000</v>
      </c>
      <c r="I38" s="210">
        <f t="shared" si="0"/>
        <v>63.582342857142862</v>
      </c>
      <c r="J38" s="211">
        <f t="shared" si="1"/>
        <v>100</v>
      </c>
      <c r="K38" s="211">
        <f t="shared" si="2"/>
        <v>140.57142857142856</v>
      </c>
    </row>
    <row r="39" spans="1:12">
      <c r="A39" s="197">
        <v>21</v>
      </c>
      <c r="B39" s="197">
        <v>5320</v>
      </c>
      <c r="C39" s="218" t="s">
        <v>191</v>
      </c>
      <c r="D39" s="209">
        <v>6171376.79</v>
      </c>
      <c r="E39" s="209">
        <v>6120000</v>
      </c>
      <c r="F39" s="209">
        <v>2626706.64</v>
      </c>
      <c r="G39" s="209">
        <v>3600000</v>
      </c>
      <c r="H39" s="209">
        <v>5978000</v>
      </c>
      <c r="I39" s="210">
        <f t="shared" si="0"/>
        <v>42.920043137254908</v>
      </c>
      <c r="J39" s="211">
        <f t="shared" si="1"/>
        <v>58.82352941176471</v>
      </c>
      <c r="K39" s="211">
        <f t="shared" si="2"/>
        <v>166.05555555555554</v>
      </c>
    </row>
    <row r="40" spans="1:12">
      <c r="A40" s="197">
        <v>22</v>
      </c>
      <c r="B40" s="216">
        <v>533</v>
      </c>
      <c r="C40" s="214" t="s">
        <v>192</v>
      </c>
      <c r="D40" s="209"/>
      <c r="E40" s="209"/>
      <c r="F40" s="209"/>
      <c r="G40" s="209"/>
      <c r="H40" s="209"/>
      <c r="I40" s="210"/>
      <c r="J40" s="211"/>
      <c r="K40" s="211"/>
    </row>
    <row r="41" spans="1:12">
      <c r="A41" s="197">
        <v>22.1</v>
      </c>
      <c r="B41" s="216">
        <v>5330</v>
      </c>
      <c r="C41" s="214" t="s">
        <v>193</v>
      </c>
      <c r="D41" s="209">
        <v>49476.51</v>
      </c>
      <c r="E41" s="209">
        <v>80000</v>
      </c>
      <c r="F41" s="209">
        <v>77524.149999999994</v>
      </c>
      <c r="G41" s="209">
        <v>100000</v>
      </c>
      <c r="H41" s="209">
        <v>110000</v>
      </c>
      <c r="I41" s="210">
        <f t="shared" si="0"/>
        <v>96.905187499999982</v>
      </c>
      <c r="J41" s="211">
        <f t="shared" si="1"/>
        <v>125</v>
      </c>
      <c r="K41" s="211">
        <f t="shared" si="2"/>
        <v>110.00000000000001</v>
      </c>
      <c r="L41" s="222"/>
    </row>
    <row r="42" spans="1:12">
      <c r="A42" s="197">
        <v>22.2</v>
      </c>
      <c r="B42" s="216">
        <v>5333</v>
      </c>
      <c r="C42" s="214" t="s">
        <v>194</v>
      </c>
      <c r="D42" s="209">
        <v>133209.62</v>
      </c>
      <c r="E42" s="209"/>
      <c r="F42" s="209"/>
      <c r="G42" s="209"/>
      <c r="H42" s="209"/>
      <c r="I42" s="210"/>
      <c r="J42" s="211"/>
      <c r="K42" s="211"/>
      <c r="L42" s="222"/>
    </row>
    <row r="43" spans="1:12">
      <c r="A43" s="197">
        <v>22.3</v>
      </c>
      <c r="B43" s="216">
        <v>5339</v>
      </c>
      <c r="C43" s="214" t="s">
        <v>195</v>
      </c>
      <c r="D43" s="209">
        <v>120000</v>
      </c>
      <c r="E43" s="209">
        <v>250000</v>
      </c>
      <c r="F43" s="209">
        <v>123238.61</v>
      </c>
      <c r="G43" s="209">
        <v>180000</v>
      </c>
      <c r="H43" s="209">
        <v>180000</v>
      </c>
      <c r="I43" s="210">
        <f t="shared" si="0"/>
        <v>49.295443999999996</v>
      </c>
      <c r="J43" s="211">
        <f t="shared" si="1"/>
        <v>72</v>
      </c>
      <c r="K43" s="211">
        <f t="shared" si="2"/>
        <v>100</v>
      </c>
      <c r="L43" s="222"/>
    </row>
    <row r="44" spans="1:12">
      <c r="A44" s="197">
        <v>23</v>
      </c>
      <c r="B44" s="197"/>
      <c r="C44" s="214" t="s">
        <v>196</v>
      </c>
      <c r="D44" s="209"/>
      <c r="E44" s="209"/>
      <c r="F44" s="209"/>
      <c r="G44" s="209"/>
      <c r="H44" s="209"/>
      <c r="I44" s="210"/>
      <c r="J44" s="211"/>
      <c r="K44" s="211"/>
    </row>
    <row r="45" spans="1:12">
      <c r="A45" s="197">
        <v>23.1</v>
      </c>
      <c r="B45" s="197">
        <v>5354</v>
      </c>
      <c r="C45" s="214" t="s">
        <v>197</v>
      </c>
      <c r="D45" s="209">
        <v>92901</v>
      </c>
      <c r="E45" s="209">
        <v>100000</v>
      </c>
      <c r="F45" s="209"/>
      <c r="G45" s="209">
        <v>100000</v>
      </c>
      <c r="H45" s="209">
        <v>100000</v>
      </c>
      <c r="I45" s="210">
        <f t="shared" si="0"/>
        <v>0</v>
      </c>
      <c r="J45" s="211">
        <f t="shared" si="1"/>
        <v>100</v>
      </c>
      <c r="K45" s="211">
        <f t="shared" si="2"/>
        <v>100</v>
      </c>
    </row>
    <row r="46" spans="1:12">
      <c r="A46" s="197"/>
      <c r="B46" s="197">
        <v>5351</v>
      </c>
      <c r="C46" s="214" t="s">
        <v>198</v>
      </c>
      <c r="D46" s="209">
        <v>13162.5</v>
      </c>
      <c r="E46" s="209">
        <v>20000</v>
      </c>
      <c r="F46" s="209">
        <v>14535</v>
      </c>
      <c r="G46" s="209">
        <v>20000</v>
      </c>
      <c r="H46" s="209">
        <v>20000</v>
      </c>
      <c r="I46" s="210">
        <f t="shared" si="0"/>
        <v>72.674999999999997</v>
      </c>
      <c r="J46" s="211">
        <f t="shared" si="1"/>
        <v>100</v>
      </c>
      <c r="K46" s="211">
        <f t="shared" si="2"/>
        <v>100</v>
      </c>
    </row>
    <row r="47" spans="1:12">
      <c r="A47" s="197">
        <v>23.2</v>
      </c>
      <c r="B47" s="216">
        <v>5359</v>
      </c>
      <c r="C47" s="218" t="s">
        <v>199</v>
      </c>
      <c r="D47" s="209"/>
      <c r="E47" s="209"/>
      <c r="F47" s="209"/>
      <c r="G47" s="209"/>
      <c r="H47" s="209"/>
      <c r="I47" s="210"/>
      <c r="J47" s="211"/>
      <c r="K47" s="211"/>
    </row>
    <row r="48" spans="1:12">
      <c r="A48" s="197">
        <v>24</v>
      </c>
      <c r="B48" s="197">
        <v>5390</v>
      </c>
      <c r="C48" s="214" t="s">
        <v>200</v>
      </c>
      <c r="D48" s="209">
        <v>86414.67</v>
      </c>
      <c r="E48" s="209">
        <v>200000</v>
      </c>
      <c r="F48" s="209">
        <v>96936</v>
      </c>
      <c r="G48" s="209">
        <v>120000</v>
      </c>
      <c r="H48" s="209">
        <v>200000</v>
      </c>
      <c r="I48" s="210">
        <f t="shared" si="0"/>
        <v>48.468000000000004</v>
      </c>
      <c r="J48" s="211">
        <f t="shared" si="1"/>
        <v>60</v>
      </c>
      <c r="K48" s="211">
        <f t="shared" si="2"/>
        <v>166.66666666666669</v>
      </c>
    </row>
    <row r="49" spans="1:16">
      <c r="A49" s="197">
        <v>25</v>
      </c>
      <c r="B49" s="197">
        <v>5391</v>
      </c>
      <c r="C49" s="214" t="s">
        <v>201</v>
      </c>
      <c r="D49" s="209">
        <v>162999.99</v>
      </c>
      <c r="E49" s="209">
        <v>200000</v>
      </c>
      <c r="F49" s="209">
        <v>156000</v>
      </c>
      <c r="G49" s="209">
        <v>200000</v>
      </c>
      <c r="H49" s="209">
        <v>210000</v>
      </c>
      <c r="I49" s="210">
        <f t="shared" si="0"/>
        <v>78</v>
      </c>
      <c r="J49" s="211">
        <f t="shared" si="1"/>
        <v>100</v>
      </c>
      <c r="K49" s="211">
        <f t="shared" si="2"/>
        <v>105</v>
      </c>
    </row>
    <row r="50" spans="1:16">
      <c r="A50" s="197"/>
      <c r="B50" s="197">
        <v>5392</v>
      </c>
      <c r="C50" s="214" t="s">
        <v>202</v>
      </c>
      <c r="D50" s="209">
        <v>100050.38</v>
      </c>
      <c r="E50" s="209"/>
      <c r="F50" s="209"/>
      <c r="G50" s="209"/>
      <c r="H50" s="209"/>
      <c r="I50" s="210"/>
      <c r="J50" s="211"/>
      <c r="K50" s="211"/>
    </row>
    <row r="51" spans="1:16">
      <c r="A51" s="197">
        <v>26</v>
      </c>
      <c r="B51" s="197">
        <v>5394</v>
      </c>
      <c r="C51" s="214" t="s">
        <v>203</v>
      </c>
      <c r="D51" s="209">
        <v>3490</v>
      </c>
      <c r="E51" s="209">
        <v>10000</v>
      </c>
      <c r="F51" s="209">
        <v>4600</v>
      </c>
      <c r="G51" s="209">
        <v>5000</v>
      </c>
      <c r="H51" s="209">
        <v>10000</v>
      </c>
      <c r="I51" s="210">
        <f t="shared" si="0"/>
        <v>46</v>
      </c>
      <c r="J51" s="211">
        <f t="shared" si="1"/>
        <v>50</v>
      </c>
      <c r="K51" s="211">
        <f t="shared" si="2"/>
        <v>200</v>
      </c>
    </row>
    <row r="52" spans="1:16">
      <c r="A52" s="197">
        <v>27</v>
      </c>
      <c r="B52" s="197">
        <v>5397</v>
      </c>
      <c r="C52" s="214" t="s">
        <v>204</v>
      </c>
      <c r="D52" s="209">
        <v>1872305</v>
      </c>
      <c r="E52" s="209">
        <v>2570000</v>
      </c>
      <c r="F52" s="209">
        <v>1747286</v>
      </c>
      <c r="G52" s="209">
        <v>2570000</v>
      </c>
      <c r="H52" s="209">
        <v>2500000</v>
      </c>
      <c r="I52" s="210">
        <f t="shared" si="0"/>
        <v>67.987782101167312</v>
      </c>
      <c r="J52" s="211">
        <f t="shared" si="1"/>
        <v>100</v>
      </c>
      <c r="K52" s="211">
        <f t="shared" si="2"/>
        <v>97.276264591439684</v>
      </c>
    </row>
    <row r="53" spans="1:16">
      <c r="A53" s="197">
        <v>28</v>
      </c>
      <c r="B53" s="197">
        <v>5399</v>
      </c>
      <c r="C53" s="214" t="s">
        <v>205</v>
      </c>
      <c r="D53" s="209">
        <v>179600</v>
      </c>
      <c r="E53" s="209">
        <v>80000</v>
      </c>
      <c r="F53" s="209">
        <v>137280</v>
      </c>
      <c r="G53" s="209">
        <v>140000</v>
      </c>
      <c r="H53" s="209">
        <v>140000</v>
      </c>
      <c r="I53" s="210">
        <f t="shared" si="0"/>
        <v>171.6</v>
      </c>
      <c r="J53" s="211">
        <f t="shared" si="1"/>
        <v>175</v>
      </c>
      <c r="K53" s="211">
        <f t="shared" si="2"/>
        <v>100</v>
      </c>
    </row>
    <row r="54" spans="1:16">
      <c r="A54" s="197">
        <v>29</v>
      </c>
      <c r="B54" s="197">
        <v>5400</v>
      </c>
      <c r="C54" s="214" t="s">
        <v>206</v>
      </c>
      <c r="D54" s="209">
        <v>6401950.54</v>
      </c>
      <c r="E54" s="209">
        <v>6800000</v>
      </c>
      <c r="F54" s="209">
        <v>4603162.59</v>
      </c>
      <c r="G54" s="209">
        <v>6126000</v>
      </c>
      <c r="H54" s="209">
        <v>6000000</v>
      </c>
      <c r="I54" s="210">
        <f t="shared" si="0"/>
        <v>67.6935675</v>
      </c>
      <c r="J54" s="211">
        <f t="shared" si="1"/>
        <v>90.088235294117652</v>
      </c>
      <c r="K54" s="211">
        <f t="shared" si="2"/>
        <v>97.943192948090115</v>
      </c>
    </row>
    <row r="55" spans="1:16">
      <c r="A55" s="197">
        <v>30</v>
      </c>
      <c r="B55" s="197">
        <v>5450</v>
      </c>
      <c r="C55" s="214" t="s">
        <v>207</v>
      </c>
      <c r="D55" s="209">
        <v>1499629.25</v>
      </c>
      <c r="E55" s="209">
        <v>1000000</v>
      </c>
      <c r="F55" s="223"/>
      <c r="G55" s="209">
        <v>1000000</v>
      </c>
      <c r="H55" s="209"/>
      <c r="I55" s="210">
        <f t="shared" si="0"/>
        <v>0</v>
      </c>
      <c r="J55" s="211">
        <f t="shared" si="1"/>
        <v>100</v>
      </c>
      <c r="K55" s="211">
        <f t="shared" si="2"/>
        <v>0</v>
      </c>
    </row>
    <row r="56" spans="1:16">
      <c r="A56" s="206">
        <v>31</v>
      </c>
      <c r="B56" s="224">
        <v>5500</v>
      </c>
      <c r="C56" s="214" t="s">
        <v>208</v>
      </c>
      <c r="D56" s="209">
        <v>120000</v>
      </c>
      <c r="E56" s="209">
        <v>120000</v>
      </c>
      <c r="F56" s="209">
        <v>120000</v>
      </c>
      <c r="G56" s="209">
        <v>120000</v>
      </c>
      <c r="H56" s="209">
        <v>190000</v>
      </c>
      <c r="I56" s="210">
        <f t="shared" si="0"/>
        <v>100</v>
      </c>
      <c r="J56" s="211">
        <f t="shared" si="1"/>
        <v>100</v>
      </c>
      <c r="K56" s="211">
        <f t="shared" si="2"/>
        <v>158.33333333333331</v>
      </c>
    </row>
    <row r="57" spans="1:16">
      <c r="A57" s="197">
        <v>32</v>
      </c>
      <c r="B57" s="197">
        <v>5501</v>
      </c>
      <c r="C57" s="214" t="s">
        <v>209</v>
      </c>
      <c r="D57" s="209"/>
      <c r="E57" s="209"/>
      <c r="F57" s="209">
        <v>30000</v>
      </c>
      <c r="G57" s="209">
        <v>210000</v>
      </c>
      <c r="H57" s="209">
        <v>720000</v>
      </c>
      <c r="I57" s="210"/>
      <c r="J57" s="211"/>
      <c r="K57" s="211">
        <f t="shared" si="2"/>
        <v>342.85714285714283</v>
      </c>
    </row>
    <row r="58" spans="1:16">
      <c r="A58" s="197">
        <v>33</v>
      </c>
      <c r="B58" s="197">
        <v>5502</v>
      </c>
      <c r="C58" s="218" t="s">
        <v>210</v>
      </c>
      <c r="D58" s="209">
        <v>60000</v>
      </c>
      <c r="E58" s="209">
        <v>60000</v>
      </c>
      <c r="F58" s="209">
        <v>45000</v>
      </c>
      <c r="G58" s="209">
        <v>60000</v>
      </c>
      <c r="H58" s="209">
        <v>60000</v>
      </c>
      <c r="I58" s="210">
        <f t="shared" si="0"/>
        <v>75</v>
      </c>
      <c r="J58" s="211">
        <f t="shared" si="1"/>
        <v>100</v>
      </c>
      <c r="K58" s="211">
        <f t="shared" si="2"/>
        <v>100</v>
      </c>
    </row>
    <row r="59" spans="1:16">
      <c r="A59" s="197">
        <v>34</v>
      </c>
      <c r="B59" s="197">
        <v>5503</v>
      </c>
      <c r="C59" s="214" t="s">
        <v>211</v>
      </c>
      <c r="D59" s="209">
        <v>42323.33</v>
      </c>
      <c r="E59" s="209">
        <v>100000</v>
      </c>
      <c r="F59" s="209">
        <v>19373.330000000002</v>
      </c>
      <c r="G59" s="209">
        <v>100000</v>
      </c>
      <c r="H59" s="209">
        <v>100000</v>
      </c>
      <c r="I59" s="210">
        <f t="shared" si="0"/>
        <v>19.373330000000003</v>
      </c>
      <c r="J59" s="211">
        <f t="shared" si="1"/>
        <v>100</v>
      </c>
      <c r="K59" s="211">
        <f t="shared" si="2"/>
        <v>100</v>
      </c>
    </row>
    <row r="60" spans="1:16">
      <c r="A60" s="197">
        <v>35</v>
      </c>
      <c r="B60" s="216">
        <v>5504</v>
      </c>
      <c r="C60" s="218" t="s">
        <v>212</v>
      </c>
      <c r="D60" s="209">
        <v>132550</v>
      </c>
      <c r="E60" s="209">
        <v>60000</v>
      </c>
      <c r="F60" s="209">
        <v>76000</v>
      </c>
      <c r="G60" s="209">
        <v>76000</v>
      </c>
      <c r="H60" s="209">
        <v>80000</v>
      </c>
      <c r="I60" s="210">
        <f t="shared" si="0"/>
        <v>126.66666666666666</v>
      </c>
      <c r="J60" s="211">
        <f t="shared" si="1"/>
        <v>126.66666666666666</v>
      </c>
      <c r="K60" s="211">
        <f t="shared" si="2"/>
        <v>105.26315789473684</v>
      </c>
    </row>
    <row r="61" spans="1:16">
      <c r="A61" s="197">
        <v>36</v>
      </c>
      <c r="B61" s="197">
        <v>5505</v>
      </c>
      <c r="C61" s="218" t="s">
        <v>213</v>
      </c>
      <c r="D61" s="209">
        <v>12833.33</v>
      </c>
      <c r="E61" s="209">
        <v>15000</v>
      </c>
      <c r="F61" s="209"/>
      <c r="G61" s="209">
        <v>15000</v>
      </c>
      <c r="H61" s="209">
        <v>15000</v>
      </c>
      <c r="I61" s="210">
        <f t="shared" si="0"/>
        <v>0</v>
      </c>
      <c r="J61" s="211">
        <f t="shared" si="1"/>
        <v>100</v>
      </c>
      <c r="K61" s="211">
        <f t="shared" si="2"/>
        <v>100</v>
      </c>
      <c r="N61" s="219"/>
      <c r="O61" s="219"/>
      <c r="P61" s="219"/>
    </row>
    <row r="62" spans="1:16">
      <c r="A62" s="197">
        <v>37</v>
      </c>
      <c r="B62" s="197">
        <v>5506</v>
      </c>
      <c r="C62" s="214" t="s">
        <v>214</v>
      </c>
      <c r="D62" s="209">
        <v>367542.1</v>
      </c>
      <c r="E62" s="209">
        <v>470000</v>
      </c>
      <c r="F62" s="209">
        <v>338739.20000000001</v>
      </c>
      <c r="G62" s="209">
        <v>460000</v>
      </c>
      <c r="H62" s="209">
        <v>460000</v>
      </c>
      <c r="I62" s="210">
        <f t="shared" si="0"/>
        <v>72.072170212765968</v>
      </c>
      <c r="J62" s="211">
        <f t="shared" si="1"/>
        <v>97.872340425531917</v>
      </c>
      <c r="K62" s="211">
        <f t="shared" si="2"/>
        <v>100</v>
      </c>
    </row>
    <row r="63" spans="1:16">
      <c r="A63" s="197">
        <v>38</v>
      </c>
      <c r="B63" s="197">
        <v>5509</v>
      </c>
      <c r="C63" s="218" t="s">
        <v>215</v>
      </c>
      <c r="D63" s="209">
        <v>1735094.04</v>
      </c>
      <c r="E63" s="209">
        <v>2835000</v>
      </c>
      <c r="F63" s="209">
        <v>993863.18</v>
      </c>
      <c r="G63" s="209">
        <v>1700000</v>
      </c>
      <c r="H63" s="209">
        <v>1313080</v>
      </c>
      <c r="I63" s="210">
        <f t="shared" si="0"/>
        <v>35.05690229276896</v>
      </c>
      <c r="J63" s="211">
        <f t="shared" si="1"/>
        <v>59.964726631393297</v>
      </c>
      <c r="K63" s="211">
        <f t="shared" si="2"/>
        <v>77.239999999999995</v>
      </c>
    </row>
    <row r="64" spans="1:16">
      <c r="A64" s="197">
        <v>39</v>
      </c>
      <c r="B64" s="197">
        <v>5510</v>
      </c>
      <c r="C64" s="214" t="s">
        <v>216</v>
      </c>
      <c r="D64" s="209">
        <v>246247.47</v>
      </c>
      <c r="E64" s="209">
        <v>300000</v>
      </c>
      <c r="F64" s="209">
        <v>223819.4</v>
      </c>
      <c r="G64" s="209">
        <v>300000</v>
      </c>
      <c r="H64" s="209">
        <v>300000</v>
      </c>
      <c r="I64" s="210">
        <f t="shared" si="0"/>
        <v>74.606466666666662</v>
      </c>
      <c r="J64" s="211">
        <f t="shared" si="1"/>
        <v>100</v>
      </c>
      <c r="K64" s="211">
        <f t="shared" si="2"/>
        <v>100</v>
      </c>
      <c r="M64" s="225"/>
      <c r="O64" s="205"/>
    </row>
    <row r="65" spans="1:13">
      <c r="A65" s="197"/>
      <c r="B65" s="197">
        <v>5511</v>
      </c>
      <c r="C65" s="214" t="s">
        <v>217</v>
      </c>
      <c r="D65" s="209"/>
      <c r="E65" s="223"/>
      <c r="F65" s="223"/>
      <c r="G65" s="223"/>
      <c r="H65" s="223"/>
      <c r="I65" s="210"/>
      <c r="J65" s="211"/>
      <c r="K65" s="211"/>
    </row>
    <row r="66" spans="1:13">
      <c r="A66" s="197">
        <v>40</v>
      </c>
      <c r="B66" s="197"/>
      <c r="C66" s="214" t="s">
        <v>218</v>
      </c>
      <c r="D66" s="209"/>
      <c r="E66" s="209"/>
      <c r="F66" s="209"/>
      <c r="G66" s="209"/>
      <c r="H66" s="209"/>
      <c r="I66" s="210"/>
      <c r="J66" s="211"/>
      <c r="K66" s="211"/>
    </row>
    <row r="67" spans="1:13">
      <c r="A67" s="197">
        <v>40.1</v>
      </c>
      <c r="B67" s="197">
        <v>5520</v>
      </c>
      <c r="C67" s="214" t="s">
        <v>219</v>
      </c>
      <c r="D67" s="209">
        <v>557493.80000000005</v>
      </c>
      <c r="E67" s="209">
        <v>600000</v>
      </c>
      <c r="F67" s="209">
        <v>341370.78</v>
      </c>
      <c r="G67" s="209">
        <v>392000</v>
      </c>
      <c r="H67" s="209">
        <v>400000</v>
      </c>
      <c r="I67" s="210">
        <f t="shared" si="0"/>
        <v>56.895130000000002</v>
      </c>
      <c r="J67" s="211">
        <f t="shared" si="1"/>
        <v>65.333333333333329</v>
      </c>
      <c r="K67" s="211">
        <f t="shared" si="2"/>
        <v>102.04081632653062</v>
      </c>
    </row>
    <row r="68" spans="1:13">
      <c r="A68" s="197">
        <v>40.200000000000003</v>
      </c>
      <c r="B68" s="197">
        <v>5523</v>
      </c>
      <c r="C68" s="218" t="s">
        <v>220</v>
      </c>
      <c r="D68" s="209">
        <v>2533.6799999999998</v>
      </c>
      <c r="E68" s="209">
        <v>30500</v>
      </c>
      <c r="F68" s="209">
        <v>7925.4</v>
      </c>
      <c r="G68" s="209">
        <v>8000</v>
      </c>
      <c r="H68" s="209">
        <v>20000</v>
      </c>
      <c r="I68" s="210">
        <f t="shared" si="0"/>
        <v>25.984918032786886</v>
      </c>
      <c r="J68" s="211">
        <f t="shared" si="1"/>
        <v>26.229508196721312</v>
      </c>
      <c r="K68" s="211">
        <f t="shared" si="2"/>
        <v>250</v>
      </c>
    </row>
    <row r="69" spans="1:13">
      <c r="A69" s="197">
        <v>40.299999999999997</v>
      </c>
      <c r="B69" s="197">
        <v>5524</v>
      </c>
      <c r="C69" s="214" t="s">
        <v>221</v>
      </c>
      <c r="D69" s="209">
        <v>56644.33</v>
      </c>
      <c r="E69" s="209">
        <v>58000</v>
      </c>
      <c r="F69" s="209">
        <v>53908.85</v>
      </c>
      <c r="G69" s="209">
        <v>53910</v>
      </c>
      <c r="H69" s="209">
        <v>60000</v>
      </c>
      <c r="I69" s="210">
        <f t="shared" si="0"/>
        <v>92.946293103448269</v>
      </c>
      <c r="J69" s="211">
        <f t="shared" si="1"/>
        <v>92.948275862068968</v>
      </c>
      <c r="K69" s="211">
        <f t="shared" si="2"/>
        <v>111.29660545353366</v>
      </c>
    </row>
    <row r="70" spans="1:13">
      <c r="A70" s="197">
        <v>40.4</v>
      </c>
      <c r="B70" s="197">
        <v>5525</v>
      </c>
      <c r="C70" s="214" t="s">
        <v>222</v>
      </c>
      <c r="D70" s="209">
        <v>105461.64</v>
      </c>
      <c r="E70" s="209">
        <v>110000</v>
      </c>
      <c r="F70" s="209">
        <v>122275.72</v>
      </c>
      <c r="G70" s="209">
        <v>133000</v>
      </c>
      <c r="H70" s="209">
        <v>140000</v>
      </c>
      <c r="I70" s="210">
        <f t="shared" si="0"/>
        <v>111.15974545454546</v>
      </c>
      <c r="J70" s="211">
        <f t="shared" si="1"/>
        <v>120.90909090909091</v>
      </c>
      <c r="K70" s="211">
        <f t="shared" si="2"/>
        <v>105.26315789473684</v>
      </c>
    </row>
    <row r="71" spans="1:13">
      <c r="A71" s="197">
        <v>41</v>
      </c>
      <c r="B71" s="197">
        <v>5531</v>
      </c>
      <c r="C71" s="214" t="s">
        <v>223</v>
      </c>
      <c r="D71" s="209">
        <v>486545.38</v>
      </c>
      <c r="E71" s="209">
        <v>550000</v>
      </c>
      <c r="F71" s="209">
        <v>426898.96</v>
      </c>
      <c r="G71" s="209">
        <v>550000</v>
      </c>
      <c r="H71" s="209">
        <v>550000</v>
      </c>
      <c r="I71" s="210">
        <f t="shared" ref="I71:I96" si="3">F71/E71*100</f>
        <v>77.617992727272735</v>
      </c>
      <c r="J71" s="211">
        <f t="shared" ref="J71:J96" si="4">G71/E71*100</f>
        <v>100</v>
      </c>
      <c r="K71" s="211">
        <f t="shared" ref="K71:K94" si="5">H71/G71*100</f>
        <v>100</v>
      </c>
    </row>
    <row r="72" spans="1:13">
      <c r="A72" s="197">
        <v>42</v>
      </c>
      <c r="B72" s="197"/>
      <c r="C72" s="214" t="s">
        <v>224</v>
      </c>
      <c r="D72" s="209"/>
      <c r="E72" s="209"/>
      <c r="F72" s="209"/>
      <c r="G72" s="209"/>
      <c r="H72" s="209"/>
      <c r="I72" s="210"/>
      <c r="J72" s="211"/>
      <c r="K72" s="211"/>
    </row>
    <row r="73" spans="1:13">
      <c r="A73" s="197">
        <v>42.2</v>
      </c>
      <c r="B73" s="216">
        <v>5541</v>
      </c>
      <c r="C73" s="214" t="s">
        <v>225</v>
      </c>
      <c r="D73" s="209">
        <v>48456</v>
      </c>
      <c r="E73" s="209">
        <v>60000</v>
      </c>
      <c r="F73" s="209">
        <v>37224</v>
      </c>
      <c r="G73" s="209">
        <v>49640</v>
      </c>
      <c r="H73" s="209">
        <v>60000</v>
      </c>
      <c r="I73" s="210">
        <f t="shared" si="3"/>
        <v>62.039999999999992</v>
      </c>
      <c r="J73" s="211">
        <f t="shared" si="4"/>
        <v>82.733333333333334</v>
      </c>
      <c r="K73" s="211">
        <f t="shared" si="5"/>
        <v>120.870265914585</v>
      </c>
    </row>
    <row r="74" spans="1:13">
      <c r="A74" s="197">
        <v>42.2</v>
      </c>
      <c r="B74" s="197">
        <v>5549</v>
      </c>
      <c r="C74" s="214" t="s">
        <v>226</v>
      </c>
      <c r="D74" s="209">
        <v>69400</v>
      </c>
      <c r="E74" s="209">
        <v>75000</v>
      </c>
      <c r="F74" s="209">
        <v>49500</v>
      </c>
      <c r="G74" s="209">
        <v>75000</v>
      </c>
      <c r="H74" s="209">
        <v>65000</v>
      </c>
      <c r="I74" s="210">
        <f t="shared" si="3"/>
        <v>66</v>
      </c>
      <c r="J74" s="211">
        <f t="shared" si="4"/>
        <v>100</v>
      </c>
      <c r="K74" s="211">
        <f t="shared" si="5"/>
        <v>86.666666666666671</v>
      </c>
    </row>
    <row r="75" spans="1:13">
      <c r="A75" s="197">
        <v>43</v>
      </c>
      <c r="B75" s="197"/>
      <c r="C75" s="214" t="s">
        <v>227</v>
      </c>
      <c r="D75" s="209"/>
      <c r="E75" s="209"/>
      <c r="F75" s="209"/>
      <c r="G75" s="209"/>
      <c r="H75" s="209"/>
      <c r="I75" s="210"/>
      <c r="J75" s="211"/>
      <c r="K75" s="211"/>
    </row>
    <row r="76" spans="1:13">
      <c r="A76" s="197">
        <v>43.1</v>
      </c>
      <c r="B76" s="197">
        <v>5550</v>
      </c>
      <c r="C76" s="214" t="s">
        <v>228</v>
      </c>
      <c r="D76" s="209">
        <v>93448.07</v>
      </c>
      <c r="E76" s="209">
        <v>100000</v>
      </c>
      <c r="F76" s="209">
        <v>109458.74</v>
      </c>
      <c r="G76" s="209">
        <v>109458.74</v>
      </c>
      <c r="H76" s="209">
        <v>110000</v>
      </c>
      <c r="I76" s="210">
        <f t="shared" si="3"/>
        <v>109.45874000000001</v>
      </c>
      <c r="J76" s="211">
        <f t="shared" si="4"/>
        <v>109.45874000000001</v>
      </c>
      <c r="K76" s="211">
        <f t="shared" si="5"/>
        <v>100.4944876946327</v>
      </c>
    </row>
    <row r="77" spans="1:13">
      <c r="A77" s="197">
        <v>43.2</v>
      </c>
      <c r="B77" s="197">
        <v>5556</v>
      </c>
      <c r="C77" s="218" t="s">
        <v>229</v>
      </c>
      <c r="D77" s="209"/>
      <c r="E77" s="209"/>
      <c r="F77" s="209"/>
      <c r="G77" s="209"/>
      <c r="H77" s="209"/>
      <c r="I77" s="210"/>
      <c r="J77" s="211"/>
      <c r="K77" s="211"/>
    </row>
    <row r="78" spans="1:13">
      <c r="A78" s="197">
        <v>44</v>
      </c>
      <c r="B78" s="216">
        <v>5552</v>
      </c>
      <c r="C78" s="214" t="s">
        <v>230</v>
      </c>
      <c r="D78" s="209">
        <v>1632757.2</v>
      </c>
      <c r="E78" s="209">
        <v>2800000</v>
      </c>
      <c r="F78" s="209">
        <v>1784239.12</v>
      </c>
      <c r="G78" s="209">
        <v>2282000</v>
      </c>
      <c r="H78" s="209">
        <v>1500000</v>
      </c>
      <c r="I78" s="210">
        <f t="shared" si="3"/>
        <v>63.722825714285712</v>
      </c>
      <c r="J78" s="211">
        <f t="shared" si="4"/>
        <v>81.5</v>
      </c>
      <c r="K78" s="211">
        <f t="shared" si="5"/>
        <v>65.731814198071874</v>
      </c>
    </row>
    <row r="79" spans="1:13">
      <c r="A79" s="197">
        <v>45</v>
      </c>
      <c r="B79" s="197">
        <v>5555</v>
      </c>
      <c r="C79" s="214" t="s">
        <v>231</v>
      </c>
      <c r="D79" s="209">
        <v>155614.92000000001</v>
      </c>
      <c r="E79" s="209">
        <v>300000</v>
      </c>
      <c r="F79" s="209">
        <v>276405.67</v>
      </c>
      <c r="G79" s="209">
        <v>300000</v>
      </c>
      <c r="H79" s="209">
        <v>150000</v>
      </c>
      <c r="I79" s="210">
        <f t="shared" si="3"/>
        <v>92.135223333333329</v>
      </c>
      <c r="J79" s="211">
        <f t="shared" si="4"/>
        <v>100</v>
      </c>
      <c r="K79" s="211">
        <f t="shared" si="5"/>
        <v>50</v>
      </c>
    </row>
    <row r="80" spans="1:13">
      <c r="A80" s="197"/>
      <c r="B80" s="197">
        <v>5559</v>
      </c>
      <c r="C80" s="214" t="s">
        <v>232</v>
      </c>
      <c r="D80" s="209"/>
      <c r="E80" s="209"/>
      <c r="F80" s="209"/>
      <c r="G80" s="209"/>
      <c r="H80" s="209"/>
      <c r="I80" s="210"/>
      <c r="J80" s="211"/>
      <c r="K80" s="211"/>
      <c r="M80" s="226"/>
    </row>
    <row r="81" spans="1:16">
      <c r="A81" s="197">
        <v>46</v>
      </c>
      <c r="B81" s="197">
        <v>5590</v>
      </c>
      <c r="C81" s="214" t="s">
        <v>233</v>
      </c>
      <c r="D81" s="209">
        <v>170231</v>
      </c>
      <c r="E81" s="209">
        <v>150000</v>
      </c>
      <c r="F81" s="209">
        <v>128857.48</v>
      </c>
      <c r="G81" s="209">
        <v>150000</v>
      </c>
      <c r="H81" s="209">
        <v>150000</v>
      </c>
      <c r="I81" s="210">
        <f t="shared" si="3"/>
        <v>85.904986666666659</v>
      </c>
      <c r="J81" s="211">
        <f t="shared" si="4"/>
        <v>100</v>
      </c>
      <c r="K81" s="211">
        <f t="shared" si="5"/>
        <v>100</v>
      </c>
      <c r="N81" s="205"/>
      <c r="P81" s="205"/>
    </row>
    <row r="82" spans="1:16">
      <c r="A82" s="197">
        <v>47</v>
      </c>
      <c r="B82" s="197">
        <v>5591</v>
      </c>
      <c r="C82" s="214" t="s">
        <v>234</v>
      </c>
      <c r="D82" s="209"/>
      <c r="E82" s="209"/>
      <c r="F82" s="209"/>
      <c r="G82" s="209"/>
      <c r="H82" s="209"/>
      <c r="I82" s="210"/>
      <c r="J82" s="211"/>
      <c r="K82" s="211"/>
    </row>
    <row r="83" spans="1:16">
      <c r="A83" s="197">
        <v>48</v>
      </c>
      <c r="B83" s="197">
        <v>5599</v>
      </c>
      <c r="C83" s="214" t="s">
        <v>235</v>
      </c>
      <c r="D83" s="209">
        <v>213718.16</v>
      </c>
      <c r="E83" s="209">
        <v>488000</v>
      </c>
      <c r="F83" s="209">
        <v>175990.91</v>
      </c>
      <c r="G83" s="209">
        <v>222000</v>
      </c>
      <c r="H83" s="209">
        <v>240000</v>
      </c>
      <c r="I83" s="210">
        <f t="shared" si="3"/>
        <v>36.06371106557377</v>
      </c>
      <c r="J83" s="211">
        <f t="shared" si="4"/>
        <v>45.491803278688522</v>
      </c>
      <c r="K83" s="211">
        <f t="shared" si="5"/>
        <v>108.10810810810811</v>
      </c>
    </row>
    <row r="84" spans="1:16">
      <c r="A84" s="197">
        <v>49</v>
      </c>
      <c r="B84" s="197">
        <v>5626</v>
      </c>
      <c r="C84" s="214" t="s">
        <v>236</v>
      </c>
      <c r="D84" s="209"/>
      <c r="E84" s="209">
        <v>100000</v>
      </c>
      <c r="F84" s="209"/>
      <c r="G84" s="209"/>
      <c r="H84" s="209"/>
      <c r="I84" s="210">
        <f t="shared" si="3"/>
        <v>0</v>
      </c>
      <c r="J84" s="211">
        <f t="shared" si="4"/>
        <v>0</v>
      </c>
      <c r="K84" s="211"/>
    </row>
    <row r="85" spans="1:16">
      <c r="A85" s="197"/>
      <c r="B85" s="197">
        <v>5627</v>
      </c>
      <c r="C85" s="218" t="s">
        <v>237</v>
      </c>
      <c r="D85" s="209">
        <v>1965.83</v>
      </c>
      <c r="E85" s="209"/>
      <c r="F85" s="209">
        <v>115.03</v>
      </c>
      <c r="G85" s="209">
        <v>115.03</v>
      </c>
      <c r="H85" s="209"/>
      <c r="I85" s="210"/>
      <c r="J85" s="211"/>
      <c r="K85" s="211">
        <f t="shared" si="5"/>
        <v>0</v>
      </c>
    </row>
    <row r="86" spans="1:16">
      <c r="A86" s="197">
        <v>50</v>
      </c>
      <c r="B86" s="197">
        <v>5620</v>
      </c>
      <c r="C86" s="214" t="s">
        <v>238</v>
      </c>
      <c r="D86" s="209"/>
      <c r="E86" s="209"/>
      <c r="F86" s="209"/>
      <c r="G86" s="209"/>
      <c r="H86" s="209"/>
      <c r="I86" s="210"/>
      <c r="J86" s="211"/>
      <c r="K86" s="211"/>
    </row>
    <row r="87" spans="1:16">
      <c r="A87" s="197">
        <v>51</v>
      </c>
      <c r="B87" s="197">
        <v>5703</v>
      </c>
      <c r="C87" s="214" t="s">
        <v>239</v>
      </c>
      <c r="D87" s="209">
        <v>6976</v>
      </c>
      <c r="E87" s="209"/>
      <c r="F87" s="209"/>
      <c r="G87" s="209"/>
      <c r="H87" s="209"/>
      <c r="I87" s="210"/>
      <c r="J87" s="211"/>
      <c r="K87" s="211"/>
    </row>
    <row r="88" spans="1:16">
      <c r="A88" s="197">
        <v>52</v>
      </c>
      <c r="B88" s="197">
        <v>5790</v>
      </c>
      <c r="C88" s="214" t="s">
        <v>240</v>
      </c>
      <c r="D88" s="209"/>
      <c r="E88" s="209"/>
      <c r="F88" s="209">
        <v>108648.15</v>
      </c>
      <c r="G88" s="209">
        <v>108648.15</v>
      </c>
      <c r="H88" s="209"/>
      <c r="I88" s="210"/>
      <c r="J88" s="211"/>
      <c r="K88" s="211"/>
    </row>
    <row r="89" spans="1:16">
      <c r="A89" s="197">
        <v>53</v>
      </c>
      <c r="B89" s="197">
        <v>5760</v>
      </c>
      <c r="C89" s="218" t="s">
        <v>241</v>
      </c>
      <c r="D89" s="209">
        <v>212269.11</v>
      </c>
      <c r="E89" s="209">
        <v>300000</v>
      </c>
      <c r="F89" s="209">
        <v>151649.93</v>
      </c>
      <c r="G89" s="209">
        <v>300000</v>
      </c>
      <c r="H89" s="209">
        <v>150000</v>
      </c>
      <c r="I89" s="210">
        <f t="shared" si="3"/>
        <v>50.549976666666666</v>
      </c>
      <c r="J89" s="211">
        <f t="shared" si="4"/>
        <v>100</v>
      </c>
      <c r="K89" s="211">
        <f t="shared" si="5"/>
        <v>50</v>
      </c>
    </row>
    <row r="90" spans="1:16">
      <c r="A90" s="197">
        <v>54</v>
      </c>
      <c r="B90" s="197">
        <v>5792</v>
      </c>
      <c r="C90" s="214" t="s">
        <v>242</v>
      </c>
      <c r="D90" s="209"/>
      <c r="E90" s="209"/>
      <c r="F90" s="209"/>
      <c r="G90" s="209"/>
      <c r="H90" s="209"/>
      <c r="I90" s="210"/>
      <c r="J90" s="211"/>
      <c r="K90" s="211"/>
    </row>
    <row r="91" spans="1:16">
      <c r="A91" s="197">
        <v>55</v>
      </c>
      <c r="B91" s="197">
        <v>5794</v>
      </c>
      <c r="C91" s="214" t="s">
        <v>243</v>
      </c>
      <c r="D91" s="209"/>
      <c r="E91" s="209"/>
      <c r="F91" s="209"/>
      <c r="G91" s="209"/>
      <c r="H91" s="209"/>
      <c r="I91" s="210"/>
      <c r="J91" s="211"/>
      <c r="K91" s="211"/>
      <c r="N91" s="227"/>
    </row>
    <row r="92" spans="1:16">
      <c r="A92" s="197">
        <v>56</v>
      </c>
      <c r="B92" s="197">
        <v>5799</v>
      </c>
      <c r="C92" s="214" t="s">
        <v>244</v>
      </c>
      <c r="D92" s="209">
        <v>10522.61</v>
      </c>
      <c r="E92" s="209">
        <v>100000</v>
      </c>
      <c r="F92" s="209">
        <v>4788</v>
      </c>
      <c r="G92" s="209">
        <v>5000</v>
      </c>
      <c r="H92" s="209">
        <v>100000</v>
      </c>
      <c r="I92" s="210">
        <f t="shared" si="3"/>
        <v>4.7880000000000003</v>
      </c>
      <c r="J92" s="211">
        <f t="shared" si="4"/>
        <v>5</v>
      </c>
      <c r="K92" s="228">
        <f t="shared" si="5"/>
        <v>2000</v>
      </c>
    </row>
    <row r="93" spans="1:16">
      <c r="A93" s="197">
        <v>57</v>
      </c>
      <c r="B93" s="197">
        <v>5796</v>
      </c>
      <c r="C93" s="214" t="s">
        <v>245</v>
      </c>
      <c r="D93" s="209"/>
      <c r="E93" s="209"/>
      <c r="F93" s="209"/>
      <c r="G93" s="209"/>
      <c r="H93" s="209"/>
      <c r="I93" s="210"/>
      <c r="J93" s="211"/>
      <c r="K93" s="211"/>
    </row>
    <row r="94" spans="1:16">
      <c r="A94" s="197">
        <v>58</v>
      </c>
      <c r="B94" s="197">
        <v>5850</v>
      </c>
      <c r="C94" s="218" t="s">
        <v>246</v>
      </c>
      <c r="D94" s="209">
        <v>1346049.71</v>
      </c>
      <c r="E94" s="209">
        <v>300000</v>
      </c>
      <c r="F94" s="209"/>
      <c r="G94" s="209">
        <v>300000</v>
      </c>
      <c r="H94" s="209">
        <v>300000</v>
      </c>
      <c r="I94" s="210">
        <f t="shared" si="3"/>
        <v>0</v>
      </c>
      <c r="J94" s="211">
        <f t="shared" si="4"/>
        <v>100</v>
      </c>
      <c r="K94" s="211">
        <f t="shared" si="5"/>
        <v>100</v>
      </c>
      <c r="N94" s="205"/>
    </row>
    <row r="95" spans="1:16">
      <c r="A95" s="197">
        <v>59</v>
      </c>
      <c r="B95" s="197">
        <v>5920</v>
      </c>
      <c r="C95" s="218" t="s">
        <v>247</v>
      </c>
      <c r="D95" s="209"/>
      <c r="E95" s="209"/>
      <c r="F95" s="209"/>
      <c r="G95" s="209"/>
      <c r="H95" s="209"/>
      <c r="I95" s="210"/>
      <c r="J95" s="211"/>
      <c r="K95" s="211"/>
    </row>
    <row r="96" spans="1:16">
      <c r="A96" s="197"/>
      <c r="B96" s="197"/>
      <c r="C96" s="214" t="s">
        <v>248</v>
      </c>
      <c r="D96" s="209">
        <f>SUM(D5:D95)</f>
        <v>171727592.67000002</v>
      </c>
      <c r="E96" s="209">
        <f>SUM(E5:E94)</f>
        <v>182603863</v>
      </c>
      <c r="F96" s="209">
        <f>SUM(F5:F95)</f>
        <v>126295109.73</v>
      </c>
      <c r="G96" s="209">
        <f>SUM(G5:G95)</f>
        <v>181634758.74250001</v>
      </c>
      <c r="H96" s="209">
        <f>SUM(H5:H95)</f>
        <v>215108041.48100001</v>
      </c>
      <c r="I96" s="210">
        <f t="shared" si="3"/>
        <v>69.163438086739717</v>
      </c>
      <c r="J96" s="211">
        <f t="shared" si="4"/>
        <v>99.469286004371114</v>
      </c>
      <c r="K96" s="209">
        <f>H96/G96*100</f>
        <v>118.42889707357962</v>
      </c>
    </row>
    <row r="97" spans="4:11">
      <c r="D97" s="229"/>
      <c r="E97" s="229"/>
      <c r="F97" s="229"/>
      <c r="G97" s="229"/>
      <c r="H97" s="229"/>
      <c r="K97" s="230"/>
    </row>
    <row r="98" spans="4:11">
      <c r="D98" s="229"/>
      <c r="E98" s="229"/>
      <c r="F98" s="229"/>
      <c r="G98" s="229"/>
      <c r="H98" s="229"/>
      <c r="I98" s="205"/>
      <c r="J98" s="205"/>
      <c r="K98" s="205"/>
    </row>
    <row r="99" spans="4:11">
      <c r="D99" s="229"/>
      <c r="E99" s="229"/>
      <c r="F99" s="229"/>
      <c r="G99" s="229"/>
      <c r="H99" s="229"/>
      <c r="I99" s="205"/>
      <c r="J99" s="205"/>
      <c r="K99" s="205"/>
    </row>
    <row r="100" spans="4:11">
      <c r="D100" s="229"/>
      <c r="E100" s="229"/>
      <c r="F100" s="229"/>
      <c r="G100" s="229"/>
      <c r="H100" s="229"/>
    </row>
    <row r="101" spans="4:11">
      <c r="D101" s="229"/>
      <c r="E101" s="229"/>
      <c r="F101" s="229"/>
      <c r="G101" s="229"/>
      <c r="H101" s="229"/>
    </row>
    <row r="102" spans="4:11">
      <c r="D102" s="229"/>
      <c r="E102" s="229"/>
      <c r="F102" s="229"/>
      <c r="G102" s="229"/>
      <c r="H102" s="229"/>
      <c r="I102" s="205"/>
      <c r="J102" s="205"/>
      <c r="K102" s="205"/>
    </row>
    <row r="103" spans="4:11">
      <c r="D103" s="229"/>
      <c r="E103" s="229"/>
      <c r="F103" s="229"/>
      <c r="G103" s="229"/>
      <c r="H103" s="229"/>
    </row>
  </sheetData>
  <mergeCells count="3">
    <mergeCell ref="I2:I3"/>
    <mergeCell ref="J2:J3"/>
    <mergeCell ref="K2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42"/>
  <sheetViews>
    <sheetView workbookViewId="0">
      <selection sqref="A1:XFD1048576"/>
    </sheetView>
  </sheetViews>
  <sheetFormatPr defaultRowHeight="12.75"/>
  <cols>
    <col min="1" max="1" width="2.7109375" customWidth="1"/>
    <col min="2" max="2" width="21.7109375" customWidth="1"/>
    <col min="3" max="3" width="45.7109375" customWidth="1"/>
    <col min="4" max="4" width="8.7109375" customWidth="1"/>
    <col min="5" max="6" width="15.7109375" customWidth="1"/>
  </cols>
  <sheetData>
    <row r="1" spans="1:7" ht="20.25" customHeight="1">
      <c r="F1" s="231" t="s">
        <v>249</v>
      </c>
    </row>
    <row r="2" spans="1:7" ht="18" customHeight="1">
      <c r="B2" s="232" t="s">
        <v>250</v>
      </c>
      <c r="C2" s="232"/>
      <c r="D2" s="232"/>
      <c r="E2" s="232"/>
      <c r="F2" s="232"/>
      <c r="G2" s="233"/>
    </row>
    <row r="3" spans="1:7" ht="16.5" customHeight="1" thickBot="1">
      <c r="E3" s="234"/>
      <c r="F3" s="235" t="s">
        <v>251</v>
      </c>
    </row>
    <row r="4" spans="1:7" ht="48" customHeight="1">
      <c r="B4" s="236" t="s">
        <v>252</v>
      </c>
      <c r="C4" s="237" t="s">
        <v>253</v>
      </c>
      <c r="D4" s="238" t="s">
        <v>254</v>
      </c>
      <c r="E4" s="238" t="s">
        <v>255</v>
      </c>
      <c r="F4" s="239" t="s">
        <v>256</v>
      </c>
    </row>
    <row r="5" spans="1:7" ht="12.75" customHeight="1" thickBot="1">
      <c r="B5" s="240">
        <v>1</v>
      </c>
      <c r="C5" s="241">
        <v>2</v>
      </c>
      <c r="D5" s="242">
        <v>3</v>
      </c>
      <c r="E5" s="243">
        <v>4</v>
      </c>
      <c r="F5" s="244">
        <v>5</v>
      </c>
    </row>
    <row r="6" spans="1:7" ht="20.100000000000001" customHeight="1">
      <c r="B6" s="245"/>
      <c r="C6" s="246" t="s">
        <v>257</v>
      </c>
      <c r="D6" s="247"/>
      <c r="E6" s="248"/>
      <c r="F6" s="249"/>
    </row>
    <row r="7" spans="1:7" ht="20.100000000000001" customHeight="1">
      <c r="A7" s="250"/>
      <c r="B7" s="251" t="s">
        <v>258</v>
      </c>
      <c r="C7" s="246" t="s">
        <v>259</v>
      </c>
      <c r="D7" s="252" t="s">
        <v>260</v>
      </c>
      <c r="E7" s="253"/>
      <c r="F7" s="254"/>
    </row>
    <row r="8" spans="1:7" ht="20.100000000000001" customHeight="1">
      <c r="A8" s="250"/>
      <c r="B8" s="255"/>
      <c r="C8" s="256" t="s">
        <v>261</v>
      </c>
      <c r="D8" s="257" t="s">
        <v>262</v>
      </c>
      <c r="E8" s="258">
        <v>49906</v>
      </c>
      <c r="F8" s="259">
        <v>51265</v>
      </c>
    </row>
    <row r="9" spans="1:7" ht="20.100000000000001" customHeight="1">
      <c r="A9" s="250"/>
      <c r="B9" s="255"/>
      <c r="C9" s="260" t="s">
        <v>263</v>
      </c>
      <c r="D9" s="257"/>
      <c r="E9" s="261"/>
      <c r="F9" s="262"/>
    </row>
    <row r="10" spans="1:7" ht="20.100000000000001" customHeight="1">
      <c r="A10" s="250"/>
      <c r="B10" s="255" t="s">
        <v>264</v>
      </c>
      <c r="C10" s="263" t="s">
        <v>265</v>
      </c>
      <c r="D10" s="257" t="s">
        <v>266</v>
      </c>
      <c r="E10" s="258">
        <v>16</v>
      </c>
      <c r="F10" s="259">
        <v>16</v>
      </c>
    </row>
    <row r="11" spans="1:7" ht="20.100000000000001" customHeight="1">
      <c r="A11" s="250"/>
      <c r="B11" s="255"/>
      <c r="C11" s="264" t="s">
        <v>267</v>
      </c>
      <c r="D11" s="257"/>
      <c r="E11" s="261"/>
      <c r="F11" s="262"/>
    </row>
    <row r="12" spans="1:7" ht="20.100000000000001" customHeight="1">
      <c r="A12" s="250"/>
      <c r="B12" s="251" t="s">
        <v>268</v>
      </c>
      <c r="C12" s="265" t="s">
        <v>269</v>
      </c>
      <c r="D12" s="252" t="s">
        <v>270</v>
      </c>
      <c r="E12" s="253"/>
      <c r="F12" s="254"/>
    </row>
    <row r="13" spans="1:7" ht="25.5" customHeight="1">
      <c r="A13" s="250"/>
      <c r="B13" s="251" t="s">
        <v>271</v>
      </c>
      <c r="C13" s="265" t="s">
        <v>272</v>
      </c>
      <c r="D13" s="252" t="s">
        <v>273</v>
      </c>
      <c r="E13" s="253">
        <v>16</v>
      </c>
      <c r="F13" s="254">
        <v>16</v>
      </c>
    </row>
    <row r="14" spans="1:7" ht="20.100000000000001" customHeight="1">
      <c r="A14" s="250"/>
      <c r="B14" s="251" t="s">
        <v>274</v>
      </c>
      <c r="C14" s="265" t="s">
        <v>275</v>
      </c>
      <c r="D14" s="252" t="s">
        <v>276</v>
      </c>
      <c r="E14" s="253"/>
      <c r="F14" s="254"/>
    </row>
    <row r="15" spans="1:7" ht="25.5" customHeight="1">
      <c r="A15" s="250"/>
      <c r="B15" s="251" t="s">
        <v>277</v>
      </c>
      <c r="C15" s="265" t="s">
        <v>278</v>
      </c>
      <c r="D15" s="252" t="s">
        <v>279</v>
      </c>
      <c r="E15" s="253"/>
      <c r="F15" s="254"/>
    </row>
    <row r="16" spans="1:7" ht="20.100000000000001" customHeight="1">
      <c r="A16" s="250"/>
      <c r="B16" s="251" t="s">
        <v>280</v>
      </c>
      <c r="C16" s="265" t="s">
        <v>281</v>
      </c>
      <c r="D16" s="252" t="s">
        <v>282</v>
      </c>
      <c r="E16" s="253"/>
      <c r="F16" s="254"/>
    </row>
    <row r="17" spans="1:6">
      <c r="A17" s="250"/>
      <c r="B17" s="255" t="s">
        <v>283</v>
      </c>
      <c r="C17" s="263" t="s">
        <v>284</v>
      </c>
      <c r="D17" s="257" t="s">
        <v>285</v>
      </c>
      <c r="E17" s="258">
        <f>E19+E20</f>
        <v>49890</v>
      </c>
      <c r="F17" s="259">
        <v>51249</v>
      </c>
    </row>
    <row r="18" spans="1:6">
      <c r="A18" s="250"/>
      <c r="B18" s="255"/>
      <c r="C18" s="264" t="s">
        <v>286</v>
      </c>
      <c r="D18" s="257"/>
      <c r="E18" s="261"/>
      <c r="F18" s="262"/>
    </row>
    <row r="19" spans="1:6">
      <c r="A19" s="250"/>
      <c r="B19" s="251" t="s">
        <v>287</v>
      </c>
      <c r="C19" s="265" t="s">
        <v>288</v>
      </c>
      <c r="D19" s="252" t="s">
        <v>289</v>
      </c>
      <c r="E19" s="253">
        <v>25440</v>
      </c>
      <c r="F19" s="254">
        <v>25444</v>
      </c>
    </row>
    <row r="20" spans="1:6">
      <c r="B20" s="266" t="s">
        <v>290</v>
      </c>
      <c r="C20" s="265" t="s">
        <v>291</v>
      </c>
      <c r="D20" s="252" t="s">
        <v>292</v>
      </c>
      <c r="E20" s="253">
        <v>24450</v>
      </c>
      <c r="F20" s="254">
        <v>25805</v>
      </c>
    </row>
    <row r="21" spans="1:6">
      <c r="B21" s="266" t="s">
        <v>293</v>
      </c>
      <c r="C21" s="265" t="s">
        <v>294</v>
      </c>
      <c r="D21" s="252" t="s">
        <v>295</v>
      </c>
      <c r="E21" s="253"/>
      <c r="F21" s="254"/>
    </row>
    <row r="22" spans="1:6" ht="24">
      <c r="B22" s="266" t="s">
        <v>296</v>
      </c>
      <c r="C22" s="265" t="s">
        <v>297</v>
      </c>
      <c r="D22" s="252" t="s">
        <v>298</v>
      </c>
      <c r="E22" s="253"/>
      <c r="F22" s="254"/>
    </row>
    <row r="23" spans="1:6" ht="36">
      <c r="B23" s="266" t="s">
        <v>299</v>
      </c>
      <c r="C23" s="265" t="s">
        <v>300</v>
      </c>
      <c r="D23" s="252" t="s">
        <v>301</v>
      </c>
      <c r="E23" s="253"/>
      <c r="F23" s="254"/>
    </row>
    <row r="24" spans="1:6" ht="24">
      <c r="B24" s="266" t="s">
        <v>302</v>
      </c>
      <c r="C24" s="265" t="s">
        <v>303</v>
      </c>
      <c r="D24" s="252" t="s">
        <v>304</v>
      </c>
      <c r="E24" s="253"/>
      <c r="F24" s="254"/>
    </row>
    <row r="25" spans="1:6" ht="24">
      <c r="B25" s="266" t="s">
        <v>302</v>
      </c>
      <c r="C25" s="265" t="s">
        <v>305</v>
      </c>
      <c r="D25" s="252" t="s">
        <v>306</v>
      </c>
      <c r="E25" s="253"/>
      <c r="F25" s="254"/>
    </row>
    <row r="26" spans="1:6">
      <c r="A26" s="250"/>
      <c r="B26" s="251" t="s">
        <v>307</v>
      </c>
      <c r="C26" s="265" t="s">
        <v>308</v>
      </c>
      <c r="D26" s="252" t="s">
        <v>309</v>
      </c>
      <c r="E26" s="253"/>
      <c r="F26" s="254"/>
    </row>
    <row r="27" spans="1:6" ht="24">
      <c r="A27" s="250"/>
      <c r="B27" s="255" t="s">
        <v>310</v>
      </c>
      <c r="C27" s="263" t="s">
        <v>311</v>
      </c>
      <c r="D27" s="257" t="s">
        <v>312</v>
      </c>
      <c r="E27" s="258"/>
      <c r="F27" s="259"/>
    </row>
    <row r="28" spans="1:6" ht="24">
      <c r="A28" s="250"/>
      <c r="B28" s="255"/>
      <c r="C28" s="264" t="s">
        <v>313</v>
      </c>
      <c r="D28" s="257"/>
      <c r="E28" s="261"/>
      <c r="F28" s="262"/>
    </row>
    <row r="29" spans="1:6" ht="24">
      <c r="A29" s="250"/>
      <c r="B29" s="251" t="s">
        <v>314</v>
      </c>
      <c r="C29" s="265" t="s">
        <v>315</v>
      </c>
      <c r="D29" s="252" t="s">
        <v>316</v>
      </c>
      <c r="E29" s="253"/>
      <c r="F29" s="254"/>
    </row>
    <row r="30" spans="1:6" ht="24">
      <c r="B30" s="266" t="s">
        <v>317</v>
      </c>
      <c r="C30" s="265" t="s">
        <v>318</v>
      </c>
      <c r="D30" s="252" t="s">
        <v>319</v>
      </c>
      <c r="E30" s="253"/>
      <c r="F30" s="254"/>
    </row>
    <row r="31" spans="1:6" ht="36">
      <c r="B31" s="266" t="s">
        <v>320</v>
      </c>
      <c r="C31" s="265" t="s">
        <v>321</v>
      </c>
      <c r="D31" s="252" t="s">
        <v>322</v>
      </c>
      <c r="E31" s="253"/>
      <c r="F31" s="254"/>
    </row>
    <row r="32" spans="1:6" ht="36">
      <c r="B32" s="266" t="s">
        <v>323</v>
      </c>
      <c r="C32" s="265" t="s">
        <v>324</v>
      </c>
      <c r="D32" s="252" t="s">
        <v>325</v>
      </c>
      <c r="E32" s="253"/>
      <c r="F32" s="254"/>
    </row>
    <row r="33" spans="1:6" ht="24">
      <c r="B33" s="266" t="s">
        <v>326</v>
      </c>
      <c r="C33" s="265" t="s">
        <v>327</v>
      </c>
      <c r="D33" s="252" t="s">
        <v>328</v>
      </c>
      <c r="E33" s="253"/>
      <c r="F33" s="254"/>
    </row>
    <row r="34" spans="1:6" ht="24">
      <c r="B34" s="266" t="s">
        <v>326</v>
      </c>
      <c r="C34" s="265" t="s">
        <v>329</v>
      </c>
      <c r="D34" s="252" t="s">
        <v>330</v>
      </c>
      <c r="E34" s="253"/>
      <c r="F34" s="254"/>
    </row>
    <row r="35" spans="1:6" ht="36">
      <c r="B35" s="266" t="s">
        <v>331</v>
      </c>
      <c r="C35" s="265" t="s">
        <v>332</v>
      </c>
      <c r="D35" s="252" t="s">
        <v>333</v>
      </c>
      <c r="E35" s="253"/>
      <c r="F35" s="254"/>
    </row>
    <row r="36" spans="1:6" ht="24">
      <c r="B36" s="266" t="s">
        <v>334</v>
      </c>
      <c r="C36" s="265" t="s">
        <v>335</v>
      </c>
      <c r="D36" s="252" t="s">
        <v>336</v>
      </c>
      <c r="E36" s="253"/>
      <c r="F36" s="254"/>
    </row>
    <row r="37" spans="1:6" ht="24">
      <c r="B37" s="266" t="s">
        <v>337</v>
      </c>
      <c r="C37" s="265" t="s">
        <v>338</v>
      </c>
      <c r="D37" s="252" t="s">
        <v>339</v>
      </c>
      <c r="E37" s="253"/>
      <c r="F37" s="254"/>
    </row>
    <row r="38" spans="1:6" ht="24">
      <c r="B38" s="266" t="s">
        <v>340</v>
      </c>
      <c r="C38" s="265" t="s">
        <v>341</v>
      </c>
      <c r="D38" s="252" t="s">
        <v>342</v>
      </c>
      <c r="E38" s="253"/>
      <c r="F38" s="254"/>
    </row>
    <row r="39" spans="1:6">
      <c r="A39" s="250"/>
      <c r="B39" s="251">
        <v>288</v>
      </c>
      <c r="C39" s="246" t="s">
        <v>343</v>
      </c>
      <c r="D39" s="252" t="s">
        <v>344</v>
      </c>
      <c r="E39" s="253">
        <v>300</v>
      </c>
      <c r="F39" s="254"/>
    </row>
    <row r="40" spans="1:6">
      <c r="A40" s="250"/>
      <c r="B40" s="255"/>
      <c r="C40" s="256" t="s">
        <v>345</v>
      </c>
      <c r="D40" s="257" t="s">
        <v>346</v>
      </c>
      <c r="E40" s="258">
        <v>53200</v>
      </c>
      <c r="F40" s="259">
        <v>52547</v>
      </c>
    </row>
    <row r="41" spans="1:6">
      <c r="A41" s="250"/>
      <c r="B41" s="255"/>
      <c r="C41" s="260" t="s">
        <v>347</v>
      </c>
      <c r="D41" s="257"/>
      <c r="E41" s="261"/>
      <c r="F41" s="262"/>
    </row>
    <row r="42" spans="1:6" ht="24">
      <c r="B42" s="266" t="s">
        <v>348</v>
      </c>
      <c r="C42" s="265" t="s">
        <v>349</v>
      </c>
      <c r="D42" s="252" t="s">
        <v>350</v>
      </c>
      <c r="E42" s="253">
        <v>2200</v>
      </c>
      <c r="F42" s="254">
        <v>1475</v>
      </c>
    </row>
    <row r="43" spans="1:6" ht="24">
      <c r="B43" s="266">
        <v>10</v>
      </c>
      <c r="C43" s="265" t="s">
        <v>351</v>
      </c>
      <c r="D43" s="252" t="s">
        <v>352</v>
      </c>
      <c r="E43" s="253">
        <v>2200</v>
      </c>
      <c r="F43" s="254">
        <v>1300</v>
      </c>
    </row>
    <row r="44" spans="1:6">
      <c r="B44" s="266" t="s">
        <v>353</v>
      </c>
      <c r="C44" s="265" t="s">
        <v>354</v>
      </c>
      <c r="D44" s="252" t="s">
        <v>355</v>
      </c>
      <c r="E44" s="253"/>
      <c r="F44" s="254"/>
    </row>
    <row r="45" spans="1:6">
      <c r="B45" s="266">
        <v>13</v>
      </c>
      <c r="C45" s="265" t="s">
        <v>356</v>
      </c>
      <c r="D45" s="252" t="s">
        <v>357</v>
      </c>
      <c r="E45" s="253"/>
      <c r="F45" s="254"/>
    </row>
    <row r="46" spans="1:6">
      <c r="B46" s="266" t="s">
        <v>358</v>
      </c>
      <c r="C46" s="265" t="s">
        <v>359</v>
      </c>
      <c r="D46" s="252" t="s">
        <v>360</v>
      </c>
      <c r="E46" s="253">
        <v>200</v>
      </c>
      <c r="F46" s="254">
        <v>175</v>
      </c>
    </row>
    <row r="47" spans="1:6">
      <c r="B47" s="266" t="s">
        <v>361</v>
      </c>
      <c r="C47" s="265" t="s">
        <v>362</v>
      </c>
      <c r="D47" s="252" t="s">
        <v>363</v>
      </c>
      <c r="E47" s="253"/>
      <c r="F47" s="254"/>
    </row>
    <row r="48" spans="1:6" ht="24">
      <c r="A48" s="250"/>
      <c r="B48" s="251">
        <v>14</v>
      </c>
      <c r="C48" s="265" t="s">
        <v>364</v>
      </c>
      <c r="D48" s="252" t="s">
        <v>365</v>
      </c>
      <c r="E48" s="253"/>
      <c r="F48" s="254"/>
    </row>
    <row r="49" spans="1:6">
      <c r="A49" s="250"/>
      <c r="B49" s="255">
        <v>20</v>
      </c>
      <c r="C49" s="263" t="s">
        <v>366</v>
      </c>
      <c r="D49" s="257" t="s">
        <v>367</v>
      </c>
      <c r="E49" s="258">
        <v>36000</v>
      </c>
      <c r="F49" s="259">
        <v>16000</v>
      </c>
    </row>
    <row r="50" spans="1:6">
      <c r="A50" s="250"/>
      <c r="B50" s="255"/>
      <c r="C50" s="264" t="s">
        <v>368</v>
      </c>
      <c r="D50" s="257"/>
      <c r="E50" s="261"/>
      <c r="F50" s="262"/>
    </row>
    <row r="51" spans="1:6">
      <c r="A51" s="250"/>
      <c r="B51" s="251">
        <v>204</v>
      </c>
      <c r="C51" s="265" t="s">
        <v>369</v>
      </c>
      <c r="D51" s="252" t="s">
        <v>370</v>
      </c>
      <c r="E51" s="253">
        <v>36000</v>
      </c>
      <c r="F51" s="254">
        <v>16000</v>
      </c>
    </row>
    <row r="52" spans="1:6">
      <c r="A52" s="250"/>
      <c r="B52" s="251">
        <v>205</v>
      </c>
      <c r="C52" s="265" t="s">
        <v>371</v>
      </c>
      <c r="D52" s="252" t="s">
        <v>372</v>
      </c>
      <c r="E52" s="253"/>
      <c r="F52" s="254"/>
    </row>
    <row r="53" spans="1:6" ht="24">
      <c r="A53" s="250"/>
      <c r="B53" s="251" t="s">
        <v>373</v>
      </c>
      <c r="C53" s="265" t="s">
        <v>374</v>
      </c>
      <c r="D53" s="252" t="s">
        <v>375</v>
      </c>
      <c r="E53" s="253"/>
      <c r="F53" s="254"/>
    </row>
    <row r="54" spans="1:6" ht="24">
      <c r="A54" s="250"/>
      <c r="B54" s="251" t="s">
        <v>376</v>
      </c>
      <c r="C54" s="265" t="s">
        <v>377</v>
      </c>
      <c r="D54" s="252" t="s">
        <v>378</v>
      </c>
      <c r="E54" s="253"/>
      <c r="F54" s="254"/>
    </row>
    <row r="55" spans="1:6">
      <c r="A55" s="250"/>
      <c r="B55" s="251">
        <v>206</v>
      </c>
      <c r="C55" s="265" t="s">
        <v>379</v>
      </c>
      <c r="D55" s="252" t="s">
        <v>380</v>
      </c>
      <c r="E55" s="253"/>
      <c r="F55" s="254"/>
    </row>
    <row r="56" spans="1:6">
      <c r="A56" s="250"/>
      <c r="B56" s="255" t="s">
        <v>381</v>
      </c>
      <c r="C56" s="263" t="s">
        <v>382</v>
      </c>
      <c r="D56" s="257" t="s">
        <v>383</v>
      </c>
      <c r="E56" s="258">
        <v>600</v>
      </c>
      <c r="F56" s="259"/>
    </row>
    <row r="57" spans="1:6">
      <c r="A57" s="250"/>
      <c r="B57" s="255"/>
      <c r="C57" s="264" t="s">
        <v>384</v>
      </c>
      <c r="D57" s="257"/>
      <c r="E57" s="261"/>
      <c r="F57" s="262"/>
    </row>
    <row r="58" spans="1:6" ht="24">
      <c r="B58" s="266" t="s">
        <v>385</v>
      </c>
      <c r="C58" s="265" t="s">
        <v>386</v>
      </c>
      <c r="D58" s="252" t="s">
        <v>387</v>
      </c>
      <c r="E58" s="253">
        <v>600</v>
      </c>
      <c r="F58" s="254"/>
    </row>
    <row r="59" spans="1:6">
      <c r="B59" s="266">
        <v>223</v>
      </c>
      <c r="C59" s="265" t="s">
        <v>388</v>
      </c>
      <c r="D59" s="252" t="s">
        <v>389</v>
      </c>
      <c r="E59" s="253"/>
      <c r="F59" s="254"/>
    </row>
    <row r="60" spans="1:6" ht="24">
      <c r="A60" s="250"/>
      <c r="B60" s="251">
        <v>224</v>
      </c>
      <c r="C60" s="265" t="s">
        <v>390</v>
      </c>
      <c r="D60" s="252" t="s">
        <v>391</v>
      </c>
      <c r="E60" s="253"/>
      <c r="F60" s="254"/>
    </row>
    <row r="61" spans="1:6">
      <c r="A61" s="250"/>
      <c r="B61" s="255">
        <v>23</v>
      </c>
      <c r="C61" s="263" t="s">
        <v>392</v>
      </c>
      <c r="D61" s="257" t="s">
        <v>393</v>
      </c>
      <c r="E61" s="258"/>
      <c r="F61" s="259">
        <v>336</v>
      </c>
    </row>
    <row r="62" spans="1:6" ht="24">
      <c r="A62" s="250"/>
      <c r="B62" s="255"/>
      <c r="C62" s="264" t="s">
        <v>394</v>
      </c>
      <c r="D62" s="257"/>
      <c r="E62" s="261"/>
      <c r="F62" s="262"/>
    </row>
    <row r="63" spans="1:6" ht="24">
      <c r="B63" s="266">
        <v>230</v>
      </c>
      <c r="C63" s="265" t="s">
        <v>395</v>
      </c>
      <c r="D63" s="252" t="s">
        <v>396</v>
      </c>
      <c r="E63" s="253"/>
      <c r="F63" s="254"/>
    </row>
    <row r="64" spans="1:6" ht="24">
      <c r="B64" s="266">
        <v>231</v>
      </c>
      <c r="C64" s="265" t="s">
        <v>397</v>
      </c>
      <c r="D64" s="252" t="s">
        <v>398</v>
      </c>
      <c r="E64" s="253"/>
      <c r="F64" s="254"/>
    </row>
    <row r="65" spans="1:6" ht="24">
      <c r="B65" s="266" t="s">
        <v>399</v>
      </c>
      <c r="C65" s="265" t="s">
        <v>400</v>
      </c>
      <c r="D65" s="252" t="s">
        <v>401</v>
      </c>
      <c r="E65" s="253"/>
      <c r="F65" s="254">
        <v>336</v>
      </c>
    </row>
    <row r="66" spans="1:6" ht="24">
      <c r="B66" s="266" t="s">
        <v>402</v>
      </c>
      <c r="C66" s="265" t="s">
        <v>403</v>
      </c>
      <c r="D66" s="252" t="s">
        <v>404</v>
      </c>
      <c r="E66" s="253"/>
      <c r="F66" s="254"/>
    </row>
    <row r="67" spans="1:6" ht="24">
      <c r="B67" s="266">
        <v>235</v>
      </c>
      <c r="C67" s="265" t="s">
        <v>405</v>
      </c>
      <c r="D67" s="252" t="s">
        <v>406</v>
      </c>
      <c r="E67" s="253"/>
      <c r="F67" s="254"/>
    </row>
    <row r="68" spans="1:6" ht="24">
      <c r="B68" s="266" t="s">
        <v>407</v>
      </c>
      <c r="C68" s="265" t="s">
        <v>408</v>
      </c>
      <c r="D68" s="252" t="s">
        <v>409</v>
      </c>
      <c r="E68" s="253"/>
      <c r="F68" s="254"/>
    </row>
    <row r="69" spans="1:6" ht="24">
      <c r="B69" s="266">
        <v>237</v>
      </c>
      <c r="C69" s="265" t="s">
        <v>410</v>
      </c>
      <c r="D69" s="252" t="s">
        <v>411</v>
      </c>
      <c r="E69" s="253"/>
      <c r="F69" s="254"/>
    </row>
    <row r="70" spans="1:6">
      <c r="B70" s="266" t="s">
        <v>412</v>
      </c>
      <c r="C70" s="265" t="s">
        <v>413</v>
      </c>
      <c r="D70" s="252" t="s">
        <v>414</v>
      </c>
      <c r="E70" s="253"/>
      <c r="F70" s="254"/>
    </row>
    <row r="71" spans="1:6">
      <c r="B71" s="266">
        <v>24</v>
      </c>
      <c r="C71" s="265" t="s">
        <v>415</v>
      </c>
      <c r="D71" s="252" t="s">
        <v>416</v>
      </c>
      <c r="E71" s="253">
        <v>14000</v>
      </c>
      <c r="F71" s="254">
        <v>15736</v>
      </c>
    </row>
    <row r="72" spans="1:6" ht="24">
      <c r="B72" s="266" t="s">
        <v>417</v>
      </c>
      <c r="C72" s="265" t="s">
        <v>418</v>
      </c>
      <c r="D72" s="252" t="s">
        <v>419</v>
      </c>
      <c r="E72" s="253">
        <v>400</v>
      </c>
      <c r="F72" s="254">
        <v>19000</v>
      </c>
    </row>
    <row r="73" spans="1:6" ht="24">
      <c r="B73" s="266"/>
      <c r="C73" s="246" t="s">
        <v>420</v>
      </c>
      <c r="D73" s="252" t="s">
        <v>421</v>
      </c>
      <c r="E73" s="253">
        <v>103406</v>
      </c>
      <c r="F73" s="254">
        <v>103812</v>
      </c>
    </row>
    <row r="74" spans="1:6">
      <c r="B74" s="266">
        <v>88</v>
      </c>
      <c r="C74" s="246" t="s">
        <v>422</v>
      </c>
      <c r="D74" s="252" t="s">
        <v>423</v>
      </c>
      <c r="E74" s="253">
        <v>274</v>
      </c>
      <c r="F74" s="254">
        <v>274</v>
      </c>
    </row>
    <row r="75" spans="1:6">
      <c r="A75" s="250"/>
      <c r="B75" s="267"/>
      <c r="C75" s="246" t="s">
        <v>424</v>
      </c>
      <c r="D75" s="268"/>
      <c r="E75" s="253"/>
      <c r="F75" s="254"/>
    </row>
    <row r="76" spans="1:6">
      <c r="A76" s="250"/>
      <c r="B76" s="255"/>
      <c r="C76" s="256" t="s">
        <v>425</v>
      </c>
      <c r="D76" s="257" t="s">
        <v>426</v>
      </c>
      <c r="E76" s="258">
        <v>69586</v>
      </c>
      <c r="F76" s="259">
        <v>59511</v>
      </c>
    </row>
    <row r="77" spans="1:6" ht="24">
      <c r="A77" s="250"/>
      <c r="B77" s="255"/>
      <c r="C77" s="260" t="s">
        <v>427</v>
      </c>
      <c r="D77" s="257"/>
      <c r="E77" s="261"/>
      <c r="F77" s="262"/>
    </row>
    <row r="78" spans="1:6">
      <c r="A78" s="250"/>
      <c r="B78" s="251" t="s">
        <v>428</v>
      </c>
      <c r="C78" s="265" t="s">
        <v>429</v>
      </c>
      <c r="D78" s="252" t="s">
        <v>430</v>
      </c>
      <c r="E78" s="253">
        <v>17263</v>
      </c>
      <c r="F78" s="254">
        <v>17263</v>
      </c>
    </row>
    <row r="79" spans="1:6">
      <c r="B79" s="266">
        <v>31</v>
      </c>
      <c r="C79" s="265" t="s">
        <v>431</v>
      </c>
      <c r="D79" s="252" t="s">
        <v>432</v>
      </c>
      <c r="E79" s="253"/>
      <c r="F79" s="254"/>
    </row>
    <row r="80" spans="1:6">
      <c r="B80" s="266">
        <v>306</v>
      </c>
      <c r="C80" s="265" t="s">
        <v>433</v>
      </c>
      <c r="D80" s="252" t="s">
        <v>434</v>
      </c>
      <c r="E80" s="253"/>
      <c r="F80" s="254"/>
    </row>
    <row r="81" spans="1:6">
      <c r="B81" s="266">
        <v>32</v>
      </c>
      <c r="C81" s="265" t="s">
        <v>435</v>
      </c>
      <c r="D81" s="252" t="s">
        <v>436</v>
      </c>
      <c r="E81" s="253">
        <v>12102</v>
      </c>
      <c r="F81" s="254">
        <v>12102</v>
      </c>
    </row>
    <row r="82" spans="1:6" ht="60">
      <c r="B82" s="266" t="s">
        <v>437</v>
      </c>
      <c r="C82" s="265" t="s">
        <v>438</v>
      </c>
      <c r="D82" s="252" t="s">
        <v>439</v>
      </c>
      <c r="E82" s="253"/>
      <c r="F82" s="254"/>
    </row>
    <row r="83" spans="1:6" ht="48">
      <c r="B83" s="266" t="s">
        <v>440</v>
      </c>
      <c r="C83" s="265" t="s">
        <v>441</v>
      </c>
      <c r="D83" s="252" t="s">
        <v>442</v>
      </c>
      <c r="E83" s="253"/>
      <c r="F83" s="254"/>
    </row>
    <row r="84" spans="1:6">
      <c r="B84" s="266">
        <v>34</v>
      </c>
      <c r="C84" s="265" t="s">
        <v>443</v>
      </c>
      <c r="D84" s="252" t="s">
        <v>444</v>
      </c>
      <c r="E84" s="253">
        <v>41580</v>
      </c>
      <c r="F84" s="254">
        <v>41106</v>
      </c>
    </row>
    <row r="85" spans="1:6">
      <c r="B85" s="266">
        <v>340</v>
      </c>
      <c r="C85" s="265" t="s">
        <v>445</v>
      </c>
      <c r="D85" s="252" t="s">
        <v>446</v>
      </c>
      <c r="E85" s="253">
        <v>41324</v>
      </c>
      <c r="F85" s="254">
        <v>41106</v>
      </c>
    </row>
    <row r="86" spans="1:6">
      <c r="B86" s="266">
        <v>341</v>
      </c>
      <c r="C86" s="265" t="s">
        <v>447</v>
      </c>
      <c r="D86" s="252" t="s">
        <v>448</v>
      </c>
      <c r="E86" s="253">
        <v>256</v>
      </c>
      <c r="F86" s="254"/>
    </row>
    <row r="87" spans="1:6">
      <c r="B87" s="266"/>
      <c r="C87" s="265" t="s">
        <v>449</v>
      </c>
      <c r="D87" s="252" t="s">
        <v>450</v>
      </c>
      <c r="E87" s="253"/>
      <c r="F87" s="254"/>
    </row>
    <row r="88" spans="1:6">
      <c r="B88" s="266">
        <v>35</v>
      </c>
      <c r="C88" s="265" t="s">
        <v>451</v>
      </c>
      <c r="D88" s="252" t="s">
        <v>452</v>
      </c>
      <c r="E88" s="253">
        <v>1359</v>
      </c>
      <c r="F88" s="254">
        <v>10960</v>
      </c>
    </row>
    <row r="89" spans="1:6">
      <c r="B89" s="266">
        <v>350</v>
      </c>
      <c r="C89" s="265" t="s">
        <v>453</v>
      </c>
      <c r="D89" s="252" t="s">
        <v>454</v>
      </c>
      <c r="E89" s="253">
        <v>1359</v>
      </c>
      <c r="F89" s="254">
        <v>6116</v>
      </c>
    </row>
    <row r="90" spans="1:6">
      <c r="A90" s="250"/>
      <c r="B90" s="251">
        <v>351</v>
      </c>
      <c r="C90" s="265" t="s">
        <v>455</v>
      </c>
      <c r="D90" s="252" t="s">
        <v>456</v>
      </c>
      <c r="E90" s="253"/>
      <c r="F90" s="254">
        <v>4844</v>
      </c>
    </row>
    <row r="91" spans="1:6" ht="24">
      <c r="A91" s="250"/>
      <c r="B91" s="255"/>
      <c r="C91" s="256" t="s">
        <v>457</v>
      </c>
      <c r="D91" s="257" t="s">
        <v>458</v>
      </c>
      <c r="E91" s="258">
        <v>8000</v>
      </c>
      <c r="F91" s="259">
        <v>8900</v>
      </c>
    </row>
    <row r="92" spans="1:6">
      <c r="A92" s="250"/>
      <c r="B92" s="255"/>
      <c r="C92" s="260" t="s">
        <v>459</v>
      </c>
      <c r="D92" s="257"/>
      <c r="E92" s="261"/>
      <c r="F92" s="262"/>
    </row>
    <row r="93" spans="1:6">
      <c r="A93" s="250"/>
      <c r="B93" s="255">
        <v>40</v>
      </c>
      <c r="C93" s="263" t="s">
        <v>460</v>
      </c>
      <c r="D93" s="257" t="s">
        <v>461</v>
      </c>
      <c r="E93" s="258">
        <v>8000</v>
      </c>
      <c r="F93" s="259">
        <v>8900</v>
      </c>
    </row>
    <row r="94" spans="1:6">
      <c r="A94" s="250"/>
      <c r="B94" s="255"/>
      <c r="C94" s="264" t="s">
        <v>462</v>
      </c>
      <c r="D94" s="257"/>
      <c r="E94" s="261"/>
      <c r="F94" s="262"/>
    </row>
    <row r="95" spans="1:6" ht="24">
      <c r="A95" s="250"/>
      <c r="B95" s="251">
        <v>404</v>
      </c>
      <c r="C95" s="265" t="s">
        <v>463</v>
      </c>
      <c r="D95" s="252" t="s">
        <v>464</v>
      </c>
      <c r="E95" s="253">
        <v>8000</v>
      </c>
      <c r="F95" s="254">
        <v>8900</v>
      </c>
    </row>
    <row r="96" spans="1:6">
      <c r="A96" s="250"/>
      <c r="B96" s="251">
        <v>400</v>
      </c>
      <c r="C96" s="265" t="s">
        <v>465</v>
      </c>
      <c r="D96" s="252" t="s">
        <v>466</v>
      </c>
      <c r="E96" s="253"/>
      <c r="F96" s="254"/>
    </row>
    <row r="97" spans="1:6">
      <c r="A97" s="250"/>
      <c r="B97" s="251" t="s">
        <v>467</v>
      </c>
      <c r="C97" s="265" t="s">
        <v>468</v>
      </c>
      <c r="D97" s="252" t="s">
        <v>469</v>
      </c>
      <c r="E97" s="253"/>
      <c r="F97" s="254"/>
    </row>
    <row r="98" spans="1:6">
      <c r="A98" s="250"/>
      <c r="B98" s="255">
        <v>41</v>
      </c>
      <c r="C98" s="263" t="s">
        <v>470</v>
      </c>
      <c r="D98" s="257" t="s">
        <v>471</v>
      </c>
      <c r="E98" s="258"/>
      <c r="F98" s="259"/>
    </row>
    <row r="99" spans="1:6">
      <c r="A99" s="250"/>
      <c r="B99" s="255"/>
      <c r="C99" s="264" t="s">
        <v>472</v>
      </c>
      <c r="D99" s="257"/>
      <c r="E99" s="261"/>
      <c r="F99" s="262"/>
    </row>
    <row r="100" spans="1:6">
      <c r="B100" s="266">
        <v>410</v>
      </c>
      <c r="C100" s="265" t="s">
        <v>473</v>
      </c>
      <c r="D100" s="252" t="s">
        <v>474</v>
      </c>
      <c r="E100" s="253"/>
      <c r="F100" s="254"/>
    </row>
    <row r="101" spans="1:6" ht="36">
      <c r="B101" s="266" t="s">
        <v>475</v>
      </c>
      <c r="C101" s="265" t="s">
        <v>476</v>
      </c>
      <c r="D101" s="252" t="s">
        <v>477</v>
      </c>
      <c r="E101" s="253"/>
      <c r="F101" s="254"/>
    </row>
    <row r="102" spans="1:6" ht="36">
      <c r="B102" s="266" t="s">
        <v>475</v>
      </c>
      <c r="C102" s="265" t="s">
        <v>478</v>
      </c>
      <c r="D102" s="252" t="s">
        <v>479</v>
      </c>
      <c r="E102" s="253"/>
      <c r="F102" s="254"/>
    </row>
    <row r="103" spans="1:6" ht="24">
      <c r="B103" s="266" t="s">
        <v>480</v>
      </c>
      <c r="C103" s="265" t="s">
        <v>481</v>
      </c>
      <c r="D103" s="252" t="s">
        <v>482</v>
      </c>
      <c r="E103" s="253"/>
      <c r="F103" s="254"/>
    </row>
    <row r="104" spans="1:6" ht="24">
      <c r="B104" s="266" t="s">
        <v>483</v>
      </c>
      <c r="C104" s="265" t="s">
        <v>484</v>
      </c>
      <c r="D104" s="252" t="s">
        <v>485</v>
      </c>
      <c r="E104" s="253"/>
      <c r="F104" s="254"/>
    </row>
    <row r="105" spans="1:6">
      <c r="B105" s="266">
        <v>413</v>
      </c>
      <c r="C105" s="265" t="s">
        <v>486</v>
      </c>
      <c r="D105" s="252" t="s">
        <v>487</v>
      </c>
      <c r="E105" s="253"/>
      <c r="F105" s="254"/>
    </row>
    <row r="106" spans="1:6">
      <c r="B106" s="266">
        <v>419</v>
      </c>
      <c r="C106" s="265" t="s">
        <v>488</v>
      </c>
      <c r="D106" s="252" t="s">
        <v>489</v>
      </c>
      <c r="E106" s="253"/>
      <c r="F106" s="254"/>
    </row>
    <row r="107" spans="1:6" ht="24">
      <c r="B107" s="266" t="s">
        <v>490</v>
      </c>
      <c r="C107" s="265" t="s">
        <v>491</v>
      </c>
      <c r="D107" s="252" t="s">
        <v>492</v>
      </c>
      <c r="E107" s="253"/>
      <c r="F107" s="254"/>
    </row>
    <row r="108" spans="1:6">
      <c r="B108" s="266">
        <v>498</v>
      </c>
      <c r="C108" s="246" t="s">
        <v>493</v>
      </c>
      <c r="D108" s="252" t="s">
        <v>494</v>
      </c>
      <c r="E108" s="253"/>
      <c r="F108" s="254">
        <v>48</v>
      </c>
    </row>
    <row r="109" spans="1:6" ht="24">
      <c r="A109" s="250"/>
      <c r="B109" s="251" t="s">
        <v>495</v>
      </c>
      <c r="C109" s="246" t="s">
        <v>496</v>
      </c>
      <c r="D109" s="252" t="s">
        <v>497</v>
      </c>
      <c r="E109" s="253"/>
      <c r="F109" s="254"/>
    </row>
    <row r="110" spans="1:6" ht="24">
      <c r="A110" s="250"/>
      <c r="B110" s="255"/>
      <c r="C110" s="256" t="s">
        <v>498</v>
      </c>
      <c r="D110" s="257" t="s">
        <v>499</v>
      </c>
      <c r="E110" s="258">
        <f>E123+E131+E136+E137</f>
        <v>25820</v>
      </c>
      <c r="F110" s="259">
        <v>35353</v>
      </c>
    </row>
    <row r="111" spans="1:6">
      <c r="A111" s="250"/>
      <c r="B111" s="255"/>
      <c r="C111" s="260" t="s">
        <v>500</v>
      </c>
      <c r="D111" s="257"/>
      <c r="E111" s="261"/>
      <c r="F111" s="262"/>
    </row>
    <row r="112" spans="1:6">
      <c r="A112" s="250"/>
      <c r="B112" s="251">
        <v>467</v>
      </c>
      <c r="C112" s="265" t="s">
        <v>501</v>
      </c>
      <c r="D112" s="252" t="s">
        <v>502</v>
      </c>
      <c r="E112" s="253"/>
      <c r="F112" s="254"/>
    </row>
    <row r="113" spans="1:6">
      <c r="A113" s="250"/>
      <c r="B113" s="255" t="s">
        <v>503</v>
      </c>
      <c r="C113" s="263" t="s">
        <v>504</v>
      </c>
      <c r="D113" s="257" t="s">
        <v>505</v>
      </c>
      <c r="E113" s="258"/>
      <c r="F113" s="259"/>
    </row>
    <row r="114" spans="1:6">
      <c r="A114" s="250"/>
      <c r="B114" s="255"/>
      <c r="C114" s="264" t="s">
        <v>506</v>
      </c>
      <c r="D114" s="257"/>
      <c r="E114" s="261"/>
      <c r="F114" s="262"/>
    </row>
    <row r="115" spans="1:6" ht="24">
      <c r="A115" s="250"/>
      <c r="B115" s="251" t="s">
        <v>507</v>
      </c>
      <c r="C115" s="265" t="s">
        <v>508</v>
      </c>
      <c r="D115" s="252" t="s">
        <v>509</v>
      </c>
      <c r="E115" s="253"/>
      <c r="F115" s="254"/>
    </row>
    <row r="116" spans="1:6" ht="36">
      <c r="B116" s="266" t="s">
        <v>507</v>
      </c>
      <c r="C116" s="265" t="s">
        <v>510</v>
      </c>
      <c r="D116" s="252" t="s">
        <v>511</v>
      </c>
      <c r="E116" s="253"/>
      <c r="F116" s="254"/>
    </row>
    <row r="117" spans="1:6" ht="24">
      <c r="B117" s="266" t="s">
        <v>512</v>
      </c>
      <c r="C117" s="265" t="s">
        <v>513</v>
      </c>
      <c r="D117" s="252" t="s">
        <v>514</v>
      </c>
      <c r="E117" s="253"/>
      <c r="F117" s="254"/>
    </row>
    <row r="118" spans="1:6" ht="24">
      <c r="B118" s="266" t="s">
        <v>515</v>
      </c>
      <c r="C118" s="265" t="s">
        <v>516</v>
      </c>
      <c r="D118" s="252" t="s">
        <v>517</v>
      </c>
      <c r="E118" s="253"/>
      <c r="F118" s="254"/>
    </row>
    <row r="119" spans="1:6" ht="24">
      <c r="B119" s="266" t="s">
        <v>518</v>
      </c>
      <c r="C119" s="265" t="s">
        <v>519</v>
      </c>
      <c r="D119" s="252" t="s">
        <v>520</v>
      </c>
      <c r="E119" s="253"/>
      <c r="F119" s="254"/>
    </row>
    <row r="120" spans="1:6">
      <c r="B120" s="266">
        <v>426</v>
      </c>
      <c r="C120" s="265" t="s">
        <v>521</v>
      </c>
      <c r="D120" s="252" t="s">
        <v>522</v>
      </c>
      <c r="E120" s="253"/>
      <c r="F120" s="254"/>
    </row>
    <row r="121" spans="1:6">
      <c r="B121" s="266">
        <v>428</v>
      </c>
      <c r="C121" s="265" t="s">
        <v>523</v>
      </c>
      <c r="D121" s="252" t="s">
        <v>524</v>
      </c>
      <c r="E121" s="253"/>
      <c r="F121" s="254"/>
    </row>
    <row r="122" spans="1:6">
      <c r="B122" s="266">
        <v>430</v>
      </c>
      <c r="C122" s="265" t="s">
        <v>525</v>
      </c>
      <c r="D122" s="252" t="s">
        <v>526</v>
      </c>
      <c r="E122" s="253"/>
      <c r="F122" s="254"/>
    </row>
    <row r="123" spans="1:6">
      <c r="A123" s="250"/>
      <c r="B123" s="255" t="s">
        <v>527</v>
      </c>
      <c r="C123" s="263" t="s">
        <v>528</v>
      </c>
      <c r="D123" s="257" t="s">
        <v>529</v>
      </c>
      <c r="E123" s="258">
        <v>12500</v>
      </c>
      <c r="F123" s="259">
        <v>19000</v>
      </c>
    </row>
    <row r="124" spans="1:6">
      <c r="A124" s="250"/>
      <c r="B124" s="255"/>
      <c r="C124" s="264" t="s">
        <v>530</v>
      </c>
      <c r="D124" s="257"/>
      <c r="E124" s="261"/>
      <c r="F124" s="262"/>
    </row>
    <row r="125" spans="1:6" ht="24">
      <c r="B125" s="266" t="s">
        <v>531</v>
      </c>
      <c r="C125" s="265" t="s">
        <v>532</v>
      </c>
      <c r="D125" s="252" t="s">
        <v>533</v>
      </c>
      <c r="E125" s="253"/>
      <c r="F125" s="254"/>
    </row>
    <row r="126" spans="1:6" ht="24">
      <c r="B126" s="266" t="s">
        <v>534</v>
      </c>
      <c r="C126" s="265" t="s">
        <v>535</v>
      </c>
      <c r="D126" s="252" t="s">
        <v>536</v>
      </c>
      <c r="E126" s="253"/>
      <c r="F126" s="254"/>
    </row>
    <row r="127" spans="1:6">
      <c r="B127" s="266">
        <v>435</v>
      </c>
      <c r="C127" s="265" t="s">
        <v>537</v>
      </c>
      <c r="D127" s="252" t="s">
        <v>538</v>
      </c>
      <c r="E127" s="253">
        <v>12500</v>
      </c>
      <c r="F127" s="254">
        <v>19000</v>
      </c>
    </row>
    <row r="128" spans="1:6">
      <c r="B128" s="266">
        <v>436</v>
      </c>
      <c r="C128" s="265" t="s">
        <v>539</v>
      </c>
      <c r="D128" s="252" t="s">
        <v>540</v>
      </c>
      <c r="E128" s="253"/>
      <c r="F128" s="254"/>
    </row>
    <row r="129" spans="1:6">
      <c r="B129" s="266" t="s">
        <v>541</v>
      </c>
      <c r="C129" s="265" t="s">
        <v>542</v>
      </c>
      <c r="D129" s="252" t="s">
        <v>543</v>
      </c>
      <c r="E129" s="253"/>
      <c r="F129" s="254"/>
    </row>
    <row r="130" spans="1:6">
      <c r="B130" s="266" t="s">
        <v>541</v>
      </c>
      <c r="C130" s="265" t="s">
        <v>544</v>
      </c>
      <c r="D130" s="252" t="s">
        <v>545</v>
      </c>
      <c r="E130" s="253"/>
      <c r="F130" s="254"/>
    </row>
    <row r="131" spans="1:6">
      <c r="A131" s="250"/>
      <c r="B131" s="255" t="s">
        <v>546</v>
      </c>
      <c r="C131" s="263" t="s">
        <v>547</v>
      </c>
      <c r="D131" s="257" t="s">
        <v>548</v>
      </c>
      <c r="E131" s="258">
        <v>13200</v>
      </c>
      <c r="F131" s="259">
        <v>16238</v>
      </c>
    </row>
    <row r="132" spans="1:6">
      <c r="A132" s="250"/>
      <c r="B132" s="255"/>
      <c r="C132" s="264" t="s">
        <v>549</v>
      </c>
      <c r="D132" s="257"/>
      <c r="E132" s="261"/>
      <c r="F132" s="262"/>
    </row>
    <row r="133" spans="1:6">
      <c r="B133" s="266" t="s">
        <v>550</v>
      </c>
      <c r="C133" s="265" t="s">
        <v>551</v>
      </c>
      <c r="D133" s="252" t="s">
        <v>552</v>
      </c>
      <c r="E133" s="253">
        <v>12500</v>
      </c>
      <c r="F133" s="254">
        <v>14000</v>
      </c>
    </row>
    <row r="134" spans="1:6" ht="24">
      <c r="B134" s="266" t="s">
        <v>553</v>
      </c>
      <c r="C134" s="265" t="s">
        <v>554</v>
      </c>
      <c r="D134" s="252" t="s">
        <v>555</v>
      </c>
      <c r="E134" s="253">
        <v>700</v>
      </c>
      <c r="F134" s="254">
        <v>2238</v>
      </c>
    </row>
    <row r="135" spans="1:6">
      <c r="B135" s="266">
        <v>481</v>
      </c>
      <c r="C135" s="265" t="s">
        <v>556</v>
      </c>
      <c r="D135" s="252" t="s">
        <v>557</v>
      </c>
      <c r="E135" s="253"/>
      <c r="F135" s="254"/>
    </row>
    <row r="136" spans="1:6" ht="36">
      <c r="B136" s="266">
        <v>427</v>
      </c>
      <c r="C136" s="265" t="s">
        <v>558</v>
      </c>
      <c r="D136" s="252" t="s">
        <v>559</v>
      </c>
      <c r="E136" s="253"/>
      <c r="F136" s="254"/>
    </row>
    <row r="137" spans="1:6" ht="24">
      <c r="A137" s="250"/>
      <c r="B137" s="251" t="s">
        <v>560</v>
      </c>
      <c r="C137" s="265" t="s">
        <v>561</v>
      </c>
      <c r="D137" s="252" t="s">
        <v>562</v>
      </c>
      <c r="E137" s="253">
        <v>120</v>
      </c>
      <c r="F137" s="254">
        <v>115</v>
      </c>
    </row>
    <row r="138" spans="1:6">
      <c r="A138" s="250"/>
      <c r="B138" s="255"/>
      <c r="C138" s="256" t="s">
        <v>563</v>
      </c>
      <c r="D138" s="257" t="s">
        <v>564</v>
      </c>
      <c r="E138" s="258"/>
      <c r="F138" s="259"/>
    </row>
    <row r="139" spans="1:6" ht="24">
      <c r="A139" s="250"/>
      <c r="B139" s="255"/>
      <c r="C139" s="260" t="s">
        <v>565</v>
      </c>
      <c r="D139" s="257"/>
      <c r="E139" s="261"/>
      <c r="F139" s="262"/>
    </row>
    <row r="140" spans="1:6">
      <c r="A140" s="250"/>
      <c r="B140" s="255"/>
      <c r="C140" s="256" t="s">
        <v>566</v>
      </c>
      <c r="D140" s="257" t="s">
        <v>567</v>
      </c>
      <c r="E140" s="258">
        <f>E76+E91+E110+E138</f>
        <v>103406</v>
      </c>
      <c r="F140" s="259">
        <v>103812</v>
      </c>
    </row>
    <row r="141" spans="1:6">
      <c r="A141" s="250"/>
      <c r="B141" s="255"/>
      <c r="C141" s="260" t="s">
        <v>568</v>
      </c>
      <c r="D141" s="257"/>
      <c r="E141" s="261"/>
      <c r="F141" s="262"/>
    </row>
    <row r="142" spans="1:6" ht="13.5" thickBot="1">
      <c r="A142" s="250"/>
      <c r="B142" s="269">
        <v>89</v>
      </c>
      <c r="C142" s="270" t="s">
        <v>569</v>
      </c>
      <c r="D142" s="271" t="s">
        <v>570</v>
      </c>
      <c r="E142" s="272">
        <v>274</v>
      </c>
      <c r="F142" s="273">
        <v>274</v>
      </c>
    </row>
  </sheetData>
  <mergeCells count="73">
    <mergeCell ref="B138:B139"/>
    <mergeCell ref="D138:D139"/>
    <mergeCell ref="E138:E139"/>
    <mergeCell ref="F138:F139"/>
    <mergeCell ref="B140:B141"/>
    <mergeCell ref="D140:D141"/>
    <mergeCell ref="E140:E141"/>
    <mergeCell ref="F140:F141"/>
    <mergeCell ref="B123:B124"/>
    <mergeCell ref="D123:D124"/>
    <mergeCell ref="E123:E124"/>
    <mergeCell ref="F123:F124"/>
    <mergeCell ref="B131:B132"/>
    <mergeCell ref="D131:D132"/>
    <mergeCell ref="E131:E132"/>
    <mergeCell ref="F131:F132"/>
    <mergeCell ref="B110:B111"/>
    <mergeCell ref="D110:D111"/>
    <mergeCell ref="E110:E111"/>
    <mergeCell ref="F110:F111"/>
    <mergeCell ref="B113:B114"/>
    <mergeCell ref="D113:D114"/>
    <mergeCell ref="E113:E114"/>
    <mergeCell ref="F113:F114"/>
    <mergeCell ref="B93:B94"/>
    <mergeCell ref="D93:D94"/>
    <mergeCell ref="E93:E94"/>
    <mergeCell ref="F93:F94"/>
    <mergeCell ref="B98:B99"/>
    <mergeCell ref="D98:D99"/>
    <mergeCell ref="E98:E99"/>
    <mergeCell ref="F98:F99"/>
    <mergeCell ref="B76:B77"/>
    <mergeCell ref="D76:D77"/>
    <mergeCell ref="E76:E77"/>
    <mergeCell ref="F76:F77"/>
    <mergeCell ref="B91:B92"/>
    <mergeCell ref="D91:D92"/>
    <mergeCell ref="E91:E92"/>
    <mergeCell ref="F91:F92"/>
    <mergeCell ref="B56:B57"/>
    <mergeCell ref="D56:D57"/>
    <mergeCell ref="E56:E57"/>
    <mergeCell ref="F56:F57"/>
    <mergeCell ref="B61:B62"/>
    <mergeCell ref="D61:D62"/>
    <mergeCell ref="E61:E62"/>
    <mergeCell ref="F61:F62"/>
    <mergeCell ref="B40:B41"/>
    <mergeCell ref="D40:D41"/>
    <mergeCell ref="E40:E41"/>
    <mergeCell ref="F40:F41"/>
    <mergeCell ref="B49:B50"/>
    <mergeCell ref="D49:D50"/>
    <mergeCell ref="E49:E50"/>
    <mergeCell ref="F49:F50"/>
    <mergeCell ref="B17:B18"/>
    <mergeCell ref="D17:D18"/>
    <mergeCell ref="E17:E18"/>
    <mergeCell ref="F17:F18"/>
    <mergeCell ref="B27:B28"/>
    <mergeCell ref="D27:D28"/>
    <mergeCell ref="E27:E28"/>
    <mergeCell ref="F27:F28"/>
    <mergeCell ref="B2:F2"/>
    <mergeCell ref="B8:B9"/>
    <mergeCell ref="D8:D9"/>
    <mergeCell ref="E8:E9"/>
    <mergeCell ref="F8:F9"/>
    <mergeCell ref="B10:B11"/>
    <mergeCell ref="D10:D11"/>
    <mergeCell ref="E10:E11"/>
    <mergeCell ref="F10:F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80"/>
  <sheetViews>
    <sheetView workbookViewId="0">
      <selection sqref="A1:XFD1048576"/>
    </sheetView>
  </sheetViews>
  <sheetFormatPr defaultRowHeight="12.75"/>
  <cols>
    <col min="1" max="1" width="21.28515625" style="274" customWidth="1"/>
    <col min="2" max="2" width="69.7109375" style="274" customWidth="1"/>
    <col min="3" max="3" width="9.140625" style="274"/>
    <col min="4" max="5" width="15.7109375" style="274" customWidth="1"/>
    <col min="6" max="16384" width="9.140625" style="274"/>
  </cols>
  <sheetData>
    <row r="1" spans="1:7">
      <c r="E1" s="275" t="s">
        <v>571</v>
      </c>
      <c r="F1" s="276"/>
      <c r="G1" s="276"/>
    </row>
    <row r="2" spans="1:7" ht="20.25" customHeight="1">
      <c r="A2" s="277" t="s">
        <v>572</v>
      </c>
      <c r="B2" s="277"/>
      <c r="C2" s="277"/>
      <c r="D2" s="277"/>
      <c r="E2" s="277"/>
    </row>
    <row r="3" spans="1:7" ht="18" customHeight="1">
      <c r="A3" s="277" t="s">
        <v>573</v>
      </c>
      <c r="B3" s="277"/>
      <c r="C3" s="277"/>
      <c r="D3" s="277"/>
      <c r="E3" s="277"/>
    </row>
    <row r="4" spans="1:7" ht="13.5" thickBot="1">
      <c r="E4" s="278" t="s">
        <v>251</v>
      </c>
    </row>
    <row r="5" spans="1:7" ht="40.5" customHeight="1">
      <c r="A5" s="279" t="s">
        <v>252</v>
      </c>
      <c r="B5" s="280" t="s">
        <v>253</v>
      </c>
      <c r="C5" s="280" t="s">
        <v>254</v>
      </c>
      <c r="D5" s="281" t="s">
        <v>574</v>
      </c>
      <c r="E5" s="282" t="s">
        <v>575</v>
      </c>
    </row>
    <row r="6" spans="1:7" ht="16.5" customHeight="1" thickBot="1">
      <c r="A6" s="283">
        <v>1</v>
      </c>
      <c r="B6" s="284">
        <v>2</v>
      </c>
      <c r="C6" s="284">
        <v>3</v>
      </c>
      <c r="D6" s="284">
        <v>4</v>
      </c>
      <c r="E6" s="285">
        <v>5</v>
      </c>
    </row>
    <row r="7" spans="1:7" ht="15.75" customHeight="1">
      <c r="A7" s="286"/>
      <c r="B7" s="287" t="s">
        <v>576</v>
      </c>
      <c r="C7" s="288">
        <v>1001</v>
      </c>
      <c r="D7" s="289"/>
      <c r="E7" s="290">
        <v>174031</v>
      </c>
    </row>
    <row r="8" spans="1:7" ht="15.75" customHeight="1">
      <c r="A8" s="291"/>
      <c r="B8" s="287" t="s">
        <v>577</v>
      </c>
      <c r="C8" s="292"/>
      <c r="D8" s="293">
        <v>181080</v>
      </c>
      <c r="E8" s="294"/>
    </row>
    <row r="9" spans="1:7" ht="20.100000000000001" customHeight="1">
      <c r="A9" s="295">
        <v>60</v>
      </c>
      <c r="B9" s="296" t="s">
        <v>578</v>
      </c>
      <c r="C9" s="297">
        <v>1002</v>
      </c>
      <c r="D9" s="298">
        <v>66145</v>
      </c>
      <c r="E9" s="299">
        <v>68911</v>
      </c>
    </row>
    <row r="10" spans="1:7" ht="20.100000000000001" customHeight="1">
      <c r="A10" s="295" t="s">
        <v>579</v>
      </c>
      <c r="B10" s="296" t="s">
        <v>580</v>
      </c>
      <c r="C10" s="297">
        <v>1003</v>
      </c>
      <c r="D10" s="298">
        <v>66145</v>
      </c>
      <c r="E10" s="299">
        <v>68911</v>
      </c>
    </row>
    <row r="11" spans="1:7" ht="20.100000000000001" customHeight="1">
      <c r="A11" s="295" t="s">
        <v>581</v>
      </c>
      <c r="B11" s="296" t="s">
        <v>582</v>
      </c>
      <c r="C11" s="297">
        <v>1004</v>
      </c>
      <c r="D11" s="298"/>
      <c r="E11" s="299"/>
    </row>
    <row r="12" spans="1:7" ht="20.100000000000001" customHeight="1">
      <c r="A12" s="295">
        <v>61</v>
      </c>
      <c r="B12" s="296" t="s">
        <v>583</v>
      </c>
      <c r="C12" s="297">
        <v>1005</v>
      </c>
      <c r="D12" s="298">
        <v>112946</v>
      </c>
      <c r="E12" s="299">
        <v>101174</v>
      </c>
    </row>
    <row r="13" spans="1:7" ht="20.100000000000001" customHeight="1">
      <c r="A13" s="295" t="s">
        <v>584</v>
      </c>
      <c r="B13" s="296" t="s">
        <v>585</v>
      </c>
      <c r="C13" s="297">
        <v>1006</v>
      </c>
      <c r="D13" s="298">
        <v>112946</v>
      </c>
      <c r="E13" s="299">
        <v>101174</v>
      </c>
    </row>
    <row r="14" spans="1:7" ht="20.100000000000001" customHeight="1">
      <c r="A14" s="295" t="s">
        <v>586</v>
      </c>
      <c r="B14" s="296" t="s">
        <v>587</v>
      </c>
      <c r="C14" s="297">
        <v>1007</v>
      </c>
      <c r="D14" s="298"/>
      <c r="E14" s="299"/>
    </row>
    <row r="15" spans="1:7" ht="20.100000000000001" customHeight="1">
      <c r="A15" s="295">
        <v>62</v>
      </c>
      <c r="B15" s="296" t="s">
        <v>588</v>
      </c>
      <c r="C15" s="297">
        <v>1008</v>
      </c>
      <c r="D15" s="298">
        <v>837</v>
      </c>
      <c r="E15" s="299">
        <v>1100</v>
      </c>
    </row>
    <row r="16" spans="1:7" ht="27" customHeight="1">
      <c r="A16" s="295">
        <v>630</v>
      </c>
      <c r="B16" s="296" t="s">
        <v>589</v>
      </c>
      <c r="C16" s="297">
        <v>1009</v>
      </c>
      <c r="D16" s="298"/>
      <c r="E16" s="299"/>
    </row>
    <row r="17" spans="1:5" ht="25.5">
      <c r="A17" s="295">
        <v>631</v>
      </c>
      <c r="B17" s="296" t="s">
        <v>590</v>
      </c>
      <c r="C17" s="297">
        <v>1010</v>
      </c>
      <c r="D17" s="298"/>
      <c r="E17" s="299"/>
    </row>
    <row r="18" spans="1:5">
      <c r="A18" s="295" t="s">
        <v>591</v>
      </c>
      <c r="B18" s="296" t="s">
        <v>592</v>
      </c>
      <c r="C18" s="297">
        <v>1011</v>
      </c>
      <c r="D18" s="298">
        <v>1152</v>
      </c>
      <c r="E18" s="299">
        <v>2846</v>
      </c>
    </row>
    <row r="19" spans="1:5" ht="25.5">
      <c r="A19" s="295" t="s">
        <v>593</v>
      </c>
      <c r="B19" s="296" t="s">
        <v>594</v>
      </c>
      <c r="C19" s="297">
        <v>1012</v>
      </c>
      <c r="D19" s="298"/>
      <c r="E19" s="299"/>
    </row>
    <row r="20" spans="1:5" ht="25.5">
      <c r="A20" s="295"/>
      <c r="B20" s="300" t="s">
        <v>595</v>
      </c>
      <c r="C20" s="297">
        <v>1013</v>
      </c>
      <c r="D20" s="298">
        <v>181804</v>
      </c>
      <c r="E20" s="299">
        <v>180921</v>
      </c>
    </row>
    <row r="21" spans="1:5">
      <c r="A21" s="295">
        <v>50</v>
      </c>
      <c r="B21" s="296" t="s">
        <v>596</v>
      </c>
      <c r="C21" s="297">
        <v>1014</v>
      </c>
      <c r="D21" s="298">
        <v>54036</v>
      </c>
      <c r="E21" s="299">
        <v>62747</v>
      </c>
    </row>
    <row r="22" spans="1:5">
      <c r="A22" s="295">
        <v>51</v>
      </c>
      <c r="B22" s="296" t="s">
        <v>597</v>
      </c>
      <c r="C22" s="297">
        <v>1015</v>
      </c>
      <c r="D22" s="298">
        <v>28420</v>
      </c>
      <c r="E22" s="299">
        <v>26212</v>
      </c>
    </row>
    <row r="23" spans="1:5" ht="25.5">
      <c r="A23" s="295">
        <v>52</v>
      </c>
      <c r="B23" s="296" t="s">
        <v>598</v>
      </c>
      <c r="C23" s="297">
        <v>1016</v>
      </c>
      <c r="D23" s="298">
        <v>71517</v>
      </c>
      <c r="E23" s="299">
        <f>E24+E25+E26</f>
        <v>69845</v>
      </c>
    </row>
    <row r="24" spans="1:5">
      <c r="A24" s="295">
        <v>520</v>
      </c>
      <c r="B24" s="296" t="s">
        <v>599</v>
      </c>
      <c r="C24" s="297">
        <v>1017</v>
      </c>
      <c r="D24" s="298">
        <v>56259</v>
      </c>
      <c r="E24" s="299">
        <v>54061</v>
      </c>
    </row>
    <row r="25" spans="1:5">
      <c r="A25" s="295">
        <v>521</v>
      </c>
      <c r="B25" s="296" t="s">
        <v>600</v>
      </c>
      <c r="C25" s="297">
        <v>1018</v>
      </c>
      <c r="D25" s="298">
        <v>8523</v>
      </c>
      <c r="E25" s="299">
        <v>8190</v>
      </c>
    </row>
    <row r="26" spans="1:5">
      <c r="A26" s="295" t="s">
        <v>601</v>
      </c>
      <c r="B26" s="296" t="s">
        <v>602</v>
      </c>
      <c r="C26" s="297">
        <v>1019</v>
      </c>
      <c r="D26" s="298">
        <v>6735</v>
      </c>
      <c r="E26" s="299">
        <v>7594</v>
      </c>
    </row>
    <row r="27" spans="1:5">
      <c r="A27" s="295">
        <v>540</v>
      </c>
      <c r="B27" s="296" t="s">
        <v>603</v>
      </c>
      <c r="C27" s="297">
        <v>1020</v>
      </c>
      <c r="D27" s="298">
        <v>6800</v>
      </c>
      <c r="E27" s="299">
        <v>6126</v>
      </c>
    </row>
    <row r="28" spans="1:5" ht="25.5">
      <c r="A28" s="295" t="s">
        <v>604</v>
      </c>
      <c r="B28" s="296" t="s">
        <v>605</v>
      </c>
      <c r="C28" s="297">
        <v>1021</v>
      </c>
      <c r="D28" s="298"/>
      <c r="E28" s="299"/>
    </row>
    <row r="29" spans="1:5">
      <c r="A29" s="295">
        <v>53</v>
      </c>
      <c r="B29" s="296" t="s">
        <v>606</v>
      </c>
      <c r="C29" s="297">
        <v>1022</v>
      </c>
      <c r="D29" s="298">
        <v>10750</v>
      </c>
      <c r="E29" s="299">
        <v>7625</v>
      </c>
    </row>
    <row r="30" spans="1:5">
      <c r="A30" s="295" t="s">
        <v>607</v>
      </c>
      <c r="B30" s="296" t="s">
        <v>608</v>
      </c>
      <c r="C30" s="297">
        <v>1023</v>
      </c>
      <c r="D30" s="298">
        <v>1000</v>
      </c>
      <c r="E30" s="299">
        <v>1000</v>
      </c>
    </row>
    <row r="31" spans="1:5">
      <c r="A31" s="295">
        <v>55</v>
      </c>
      <c r="B31" s="296" t="s">
        <v>609</v>
      </c>
      <c r="C31" s="297">
        <v>1024</v>
      </c>
      <c r="D31" s="298">
        <v>9281</v>
      </c>
      <c r="E31" s="299">
        <v>7366</v>
      </c>
    </row>
    <row r="32" spans="1:5">
      <c r="A32" s="295"/>
      <c r="B32" s="300" t="s">
        <v>610</v>
      </c>
      <c r="C32" s="297">
        <v>1025</v>
      </c>
      <c r="D32" s="298"/>
      <c r="E32" s="299"/>
    </row>
    <row r="33" spans="1:5">
      <c r="A33" s="295"/>
      <c r="B33" s="300" t="s">
        <v>611</v>
      </c>
      <c r="C33" s="297">
        <v>1026</v>
      </c>
      <c r="D33" s="298">
        <v>724</v>
      </c>
      <c r="E33" s="299">
        <f>E20-E7</f>
        <v>6890</v>
      </c>
    </row>
    <row r="34" spans="1:5">
      <c r="A34" s="301"/>
      <c r="B34" s="302" t="s">
        <v>612</v>
      </c>
      <c r="C34" s="303">
        <v>1027</v>
      </c>
      <c r="D34" s="304">
        <v>1047</v>
      </c>
      <c r="E34" s="305">
        <v>1000</v>
      </c>
    </row>
    <row r="35" spans="1:5">
      <c r="A35" s="301"/>
      <c r="B35" s="306" t="s">
        <v>613</v>
      </c>
      <c r="C35" s="303"/>
      <c r="D35" s="307"/>
      <c r="E35" s="308"/>
    </row>
    <row r="36" spans="1:5" ht="25.5">
      <c r="A36" s="295" t="s">
        <v>614</v>
      </c>
      <c r="B36" s="296" t="s">
        <v>615</v>
      </c>
      <c r="C36" s="297">
        <v>1028</v>
      </c>
      <c r="D36" s="298"/>
      <c r="E36" s="299"/>
    </row>
    <row r="37" spans="1:5">
      <c r="A37" s="295">
        <v>662</v>
      </c>
      <c r="B37" s="296" t="s">
        <v>616</v>
      </c>
      <c r="C37" s="297">
        <v>1029</v>
      </c>
      <c r="D37" s="298">
        <v>1047</v>
      </c>
      <c r="E37" s="299">
        <v>1000</v>
      </c>
    </row>
    <row r="38" spans="1:5" ht="25.5">
      <c r="A38" s="295" t="s">
        <v>617</v>
      </c>
      <c r="B38" s="296" t="s">
        <v>618</v>
      </c>
      <c r="C38" s="297">
        <v>1030</v>
      </c>
      <c r="D38" s="298"/>
      <c r="E38" s="299"/>
    </row>
    <row r="39" spans="1:5">
      <c r="A39" s="295" t="s">
        <v>619</v>
      </c>
      <c r="B39" s="296" t="s">
        <v>620</v>
      </c>
      <c r="C39" s="297">
        <v>1031</v>
      </c>
      <c r="D39" s="298"/>
      <c r="E39" s="299"/>
    </row>
    <row r="40" spans="1:5">
      <c r="A40" s="301"/>
      <c r="B40" s="302" t="s">
        <v>621</v>
      </c>
      <c r="C40" s="303">
        <v>1032</v>
      </c>
      <c r="D40" s="304">
        <v>100</v>
      </c>
      <c r="E40" s="305"/>
    </row>
    <row r="41" spans="1:5">
      <c r="A41" s="301"/>
      <c r="B41" s="306" t="s">
        <v>622</v>
      </c>
      <c r="C41" s="303"/>
      <c r="D41" s="307"/>
      <c r="E41" s="308"/>
    </row>
    <row r="42" spans="1:5" ht="25.5">
      <c r="A42" s="295" t="s">
        <v>623</v>
      </c>
      <c r="B42" s="296" t="s">
        <v>624</v>
      </c>
      <c r="C42" s="297">
        <v>1033</v>
      </c>
      <c r="D42" s="298"/>
      <c r="E42" s="299"/>
    </row>
    <row r="43" spans="1:5">
      <c r="A43" s="295">
        <v>562</v>
      </c>
      <c r="B43" s="296" t="s">
        <v>625</v>
      </c>
      <c r="C43" s="297">
        <v>1034</v>
      </c>
      <c r="D43" s="298">
        <v>100</v>
      </c>
      <c r="E43" s="299"/>
    </row>
    <row r="44" spans="1:5" ht="25.5">
      <c r="A44" s="295" t="s">
        <v>626</v>
      </c>
      <c r="B44" s="296" t="s">
        <v>627</v>
      </c>
      <c r="C44" s="297">
        <v>1035</v>
      </c>
      <c r="D44" s="298"/>
      <c r="E44" s="299"/>
    </row>
    <row r="45" spans="1:5">
      <c r="A45" s="295" t="s">
        <v>628</v>
      </c>
      <c r="B45" s="296" t="s">
        <v>629</v>
      </c>
      <c r="C45" s="297">
        <v>1036</v>
      </c>
      <c r="D45" s="298"/>
      <c r="E45" s="299"/>
    </row>
    <row r="46" spans="1:5">
      <c r="A46" s="295"/>
      <c r="B46" s="300" t="s">
        <v>630</v>
      </c>
      <c r="C46" s="297">
        <v>1037</v>
      </c>
      <c r="D46" s="298">
        <v>947</v>
      </c>
      <c r="E46" s="299">
        <v>1000</v>
      </c>
    </row>
    <row r="47" spans="1:5">
      <c r="A47" s="295"/>
      <c r="B47" s="300" t="s">
        <v>631</v>
      </c>
      <c r="C47" s="297">
        <v>1038</v>
      </c>
      <c r="D47" s="298"/>
      <c r="E47" s="299"/>
    </row>
    <row r="48" spans="1:5" ht="25.5">
      <c r="A48" s="295" t="s">
        <v>632</v>
      </c>
      <c r="B48" s="300" t="s">
        <v>633</v>
      </c>
      <c r="C48" s="297">
        <v>1039</v>
      </c>
      <c r="D48" s="298">
        <v>209</v>
      </c>
      <c r="E48" s="299">
        <v>1200</v>
      </c>
    </row>
    <row r="49" spans="1:5" ht="38.25">
      <c r="A49" s="295" t="s">
        <v>634</v>
      </c>
      <c r="B49" s="300" t="s">
        <v>635</v>
      </c>
      <c r="C49" s="297">
        <v>1040</v>
      </c>
      <c r="D49" s="298">
        <v>300</v>
      </c>
      <c r="E49" s="299">
        <v>300</v>
      </c>
    </row>
    <row r="50" spans="1:5">
      <c r="A50" s="295">
        <v>67</v>
      </c>
      <c r="B50" s="300" t="s">
        <v>636</v>
      </c>
      <c r="C50" s="297">
        <v>1041</v>
      </c>
      <c r="D50" s="298">
        <v>524</v>
      </c>
      <c r="E50" s="299">
        <v>560</v>
      </c>
    </row>
    <row r="51" spans="1:5">
      <c r="A51" s="295">
        <v>57</v>
      </c>
      <c r="B51" s="300" t="s">
        <v>637</v>
      </c>
      <c r="C51" s="297">
        <v>1042</v>
      </c>
      <c r="D51" s="298">
        <v>400</v>
      </c>
      <c r="E51" s="299">
        <v>414</v>
      </c>
    </row>
    <row r="52" spans="1:5">
      <c r="A52" s="301"/>
      <c r="B52" s="302" t="s">
        <v>638</v>
      </c>
      <c r="C52" s="303">
        <v>1043</v>
      </c>
      <c r="D52" s="304">
        <v>182860</v>
      </c>
      <c r="E52" s="305">
        <v>176791</v>
      </c>
    </row>
    <row r="53" spans="1:5">
      <c r="A53" s="301"/>
      <c r="B53" s="306" t="s">
        <v>639</v>
      </c>
      <c r="C53" s="303"/>
      <c r="D53" s="307"/>
      <c r="E53" s="308"/>
    </row>
    <row r="54" spans="1:5">
      <c r="A54" s="301"/>
      <c r="B54" s="302" t="s">
        <v>640</v>
      </c>
      <c r="C54" s="303">
        <v>1044</v>
      </c>
      <c r="D54" s="304">
        <v>182604</v>
      </c>
      <c r="E54" s="305">
        <v>181635</v>
      </c>
    </row>
    <row r="55" spans="1:5">
      <c r="A55" s="301"/>
      <c r="B55" s="306" t="s">
        <v>641</v>
      </c>
      <c r="C55" s="303"/>
      <c r="D55" s="307"/>
      <c r="E55" s="308"/>
    </row>
    <row r="56" spans="1:5" ht="25.5">
      <c r="A56" s="295"/>
      <c r="B56" s="300" t="s">
        <v>642</v>
      </c>
      <c r="C56" s="297">
        <v>1045</v>
      </c>
      <c r="D56" s="298">
        <v>256</v>
      </c>
      <c r="E56" s="299"/>
    </row>
    <row r="57" spans="1:5" ht="25.5">
      <c r="A57" s="295"/>
      <c r="B57" s="300" t="s">
        <v>643</v>
      </c>
      <c r="C57" s="297">
        <v>1046</v>
      </c>
      <c r="D57" s="298"/>
      <c r="E57" s="299">
        <v>4844</v>
      </c>
    </row>
    <row r="58" spans="1:5" ht="38.25">
      <c r="A58" s="295" t="s">
        <v>644</v>
      </c>
      <c r="B58" s="300" t="s">
        <v>645</v>
      </c>
      <c r="C58" s="297">
        <v>1047</v>
      </c>
      <c r="D58" s="298"/>
      <c r="E58" s="299"/>
    </row>
    <row r="59" spans="1:5" ht="38.25">
      <c r="A59" s="295" t="s">
        <v>646</v>
      </c>
      <c r="B59" s="300" t="s">
        <v>647</v>
      </c>
      <c r="C59" s="297">
        <v>1048</v>
      </c>
      <c r="D59" s="298"/>
      <c r="E59" s="299"/>
    </row>
    <row r="60" spans="1:5">
      <c r="A60" s="301"/>
      <c r="B60" s="302" t="s">
        <v>648</v>
      </c>
      <c r="C60" s="303">
        <v>1049</v>
      </c>
      <c r="D60" s="304"/>
      <c r="E60" s="305"/>
    </row>
    <row r="61" spans="1:5">
      <c r="A61" s="301"/>
      <c r="B61" s="306" t="s">
        <v>649</v>
      </c>
      <c r="C61" s="303"/>
      <c r="D61" s="307"/>
      <c r="E61" s="308"/>
    </row>
    <row r="62" spans="1:5">
      <c r="A62" s="301"/>
      <c r="B62" s="302" t="s">
        <v>650</v>
      </c>
      <c r="C62" s="303">
        <v>1050</v>
      </c>
      <c r="D62" s="304"/>
      <c r="E62" s="305"/>
    </row>
    <row r="63" spans="1:5">
      <c r="A63" s="301"/>
      <c r="B63" s="306" t="s">
        <v>651</v>
      </c>
      <c r="C63" s="303"/>
      <c r="D63" s="307"/>
      <c r="E63" s="308"/>
    </row>
    <row r="64" spans="1:5">
      <c r="A64" s="295"/>
      <c r="B64" s="300" t="s">
        <v>652</v>
      </c>
      <c r="C64" s="297"/>
      <c r="D64" s="298"/>
      <c r="E64" s="299"/>
    </row>
    <row r="65" spans="1:5">
      <c r="A65" s="295">
        <v>721</v>
      </c>
      <c r="B65" s="296" t="s">
        <v>653</v>
      </c>
      <c r="C65" s="297">
        <v>1051</v>
      </c>
      <c r="D65" s="298"/>
      <c r="E65" s="299"/>
    </row>
    <row r="66" spans="1:5">
      <c r="A66" s="295" t="s">
        <v>654</v>
      </c>
      <c r="B66" s="296" t="s">
        <v>655</v>
      </c>
      <c r="C66" s="297">
        <v>1052</v>
      </c>
      <c r="D66" s="298"/>
      <c r="E66" s="299"/>
    </row>
    <row r="67" spans="1:5">
      <c r="A67" s="295" t="s">
        <v>656</v>
      </c>
      <c r="B67" s="296" t="s">
        <v>657</v>
      </c>
      <c r="C67" s="297">
        <v>1053</v>
      </c>
      <c r="D67" s="298"/>
      <c r="E67" s="299"/>
    </row>
    <row r="68" spans="1:5">
      <c r="A68" s="295">
        <v>723</v>
      </c>
      <c r="B68" s="300" t="s">
        <v>658</v>
      </c>
      <c r="C68" s="297">
        <v>1054</v>
      </c>
      <c r="D68" s="298"/>
      <c r="E68" s="299"/>
    </row>
    <row r="69" spans="1:5">
      <c r="A69" s="301"/>
      <c r="B69" s="302" t="s">
        <v>659</v>
      </c>
      <c r="C69" s="303">
        <v>1055</v>
      </c>
      <c r="D69" s="304">
        <v>256</v>
      </c>
      <c r="E69" s="305"/>
    </row>
    <row r="70" spans="1:5">
      <c r="A70" s="301"/>
      <c r="B70" s="306" t="s">
        <v>660</v>
      </c>
      <c r="C70" s="303"/>
      <c r="D70" s="307"/>
      <c r="E70" s="308"/>
    </row>
    <row r="71" spans="1:5">
      <c r="A71" s="301"/>
      <c r="B71" s="302" t="s">
        <v>661</v>
      </c>
      <c r="C71" s="303">
        <v>1056</v>
      </c>
      <c r="D71" s="304"/>
      <c r="E71" s="305">
        <v>4844</v>
      </c>
    </row>
    <row r="72" spans="1:5">
      <c r="A72" s="301"/>
      <c r="B72" s="306" t="s">
        <v>662</v>
      </c>
      <c r="C72" s="303"/>
      <c r="D72" s="307"/>
      <c r="E72" s="308"/>
    </row>
    <row r="73" spans="1:5">
      <c r="A73" s="295"/>
      <c r="B73" s="296" t="s">
        <v>663</v>
      </c>
      <c r="C73" s="297">
        <v>1057</v>
      </c>
      <c r="D73" s="298"/>
      <c r="E73" s="299"/>
    </row>
    <row r="74" spans="1:5">
      <c r="A74" s="295"/>
      <c r="B74" s="296" t="s">
        <v>664</v>
      </c>
      <c r="C74" s="297">
        <v>1058</v>
      </c>
      <c r="D74" s="298"/>
      <c r="E74" s="299"/>
    </row>
    <row r="75" spans="1:5">
      <c r="A75" s="295"/>
      <c r="B75" s="296" t="s">
        <v>665</v>
      </c>
      <c r="C75" s="297">
        <v>1059</v>
      </c>
      <c r="D75" s="298"/>
      <c r="E75" s="299"/>
    </row>
    <row r="76" spans="1:5">
      <c r="A76" s="295"/>
      <c r="B76" s="296" t="s">
        <v>666</v>
      </c>
      <c r="C76" s="297">
        <v>1060</v>
      </c>
      <c r="D76" s="298"/>
      <c r="E76" s="299"/>
    </row>
    <row r="77" spans="1:5">
      <c r="A77" s="295"/>
      <c r="B77" s="296" t="s">
        <v>667</v>
      </c>
      <c r="C77" s="297"/>
      <c r="D77" s="298"/>
      <c r="E77" s="299"/>
    </row>
    <row r="78" spans="1:5">
      <c r="A78" s="295"/>
      <c r="B78" s="296" t="s">
        <v>668</v>
      </c>
      <c r="C78" s="297">
        <v>1061</v>
      </c>
      <c r="D78" s="298"/>
      <c r="E78" s="299"/>
    </row>
    <row r="79" spans="1:5" ht="13.5" thickBot="1">
      <c r="A79" s="283"/>
      <c r="B79" s="309" t="s">
        <v>669</v>
      </c>
      <c r="C79" s="310">
        <v>1062</v>
      </c>
      <c r="D79" s="311"/>
      <c r="E79" s="312"/>
    </row>
    <row r="80" spans="1:5">
      <c r="A80" s="313"/>
    </row>
  </sheetData>
  <mergeCells count="37">
    <mergeCell ref="A71:A72"/>
    <mergeCell ref="C71:C72"/>
    <mergeCell ref="D71:D72"/>
    <mergeCell ref="E71:E72"/>
    <mergeCell ref="A62:A63"/>
    <mergeCell ref="C62:C63"/>
    <mergeCell ref="D62:D63"/>
    <mergeCell ref="E62:E63"/>
    <mergeCell ref="A69:A70"/>
    <mergeCell ref="C69:C70"/>
    <mergeCell ref="D69:D70"/>
    <mergeCell ref="E69:E70"/>
    <mergeCell ref="A54:A55"/>
    <mergeCell ref="C54:C55"/>
    <mergeCell ref="D54:D55"/>
    <mergeCell ref="E54:E55"/>
    <mergeCell ref="A60:A61"/>
    <mergeCell ref="C60:C61"/>
    <mergeCell ref="D60:D61"/>
    <mergeCell ref="E60:E61"/>
    <mergeCell ref="A40:A41"/>
    <mergeCell ref="C40:C41"/>
    <mergeCell ref="D40:D41"/>
    <mergeCell ref="E40:E41"/>
    <mergeCell ref="A52:A53"/>
    <mergeCell ref="C52:C53"/>
    <mergeCell ref="D52:D53"/>
    <mergeCell ref="E52:E53"/>
    <mergeCell ref="A2:E2"/>
    <mergeCell ref="A3:E3"/>
    <mergeCell ref="A7:A8"/>
    <mergeCell ref="C7:C8"/>
    <mergeCell ref="E7:E8"/>
    <mergeCell ref="A34:A35"/>
    <mergeCell ref="C34:C35"/>
    <mergeCell ref="D34:D35"/>
    <mergeCell ref="E34:E3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67"/>
  <sheetViews>
    <sheetView workbookViewId="0">
      <selection sqref="A1:XFD1048576"/>
    </sheetView>
  </sheetViews>
  <sheetFormatPr defaultRowHeight="12.75"/>
  <cols>
    <col min="1" max="1" width="59.5703125" style="274" customWidth="1"/>
    <col min="2" max="2" width="12.5703125" style="274" customWidth="1"/>
    <col min="3" max="4" width="17.85546875" style="274" customWidth="1"/>
    <col min="5" max="16384" width="9.140625" style="274"/>
  </cols>
  <sheetData>
    <row r="1" spans="1:4">
      <c r="D1" s="275" t="s">
        <v>670</v>
      </c>
    </row>
    <row r="2" spans="1:4" ht="21.75" customHeight="1">
      <c r="A2" s="314" t="s">
        <v>671</v>
      </c>
      <c r="B2" s="314"/>
      <c r="C2" s="314"/>
      <c r="D2" s="314"/>
    </row>
    <row r="3" spans="1:4" ht="14.25" customHeight="1">
      <c r="A3" s="315" t="s">
        <v>672</v>
      </c>
      <c r="B3" s="315"/>
      <c r="C3" s="315"/>
      <c r="D3" s="315"/>
    </row>
    <row r="4" spans="1:4" ht="13.5" thickBot="1">
      <c r="D4" s="316" t="s">
        <v>251</v>
      </c>
    </row>
    <row r="5" spans="1:4" ht="39" customHeight="1">
      <c r="A5" s="317" t="s">
        <v>673</v>
      </c>
      <c r="B5" s="280" t="s">
        <v>254</v>
      </c>
      <c r="C5" s="281" t="s">
        <v>574</v>
      </c>
      <c r="D5" s="318" t="s">
        <v>575</v>
      </c>
    </row>
    <row r="6" spans="1:4" ht="13.5" thickBot="1">
      <c r="A6" s="284">
        <v>1</v>
      </c>
      <c r="B6" s="284">
        <v>2</v>
      </c>
      <c r="C6" s="319">
        <v>3</v>
      </c>
      <c r="D6" s="320">
        <v>4</v>
      </c>
    </row>
    <row r="7" spans="1:4" s="324" customFormat="1" ht="20.100000000000001" customHeight="1">
      <c r="A7" s="306" t="s">
        <v>674</v>
      </c>
      <c r="B7" s="321"/>
      <c r="C7" s="322"/>
      <c r="D7" s="323"/>
    </row>
    <row r="8" spans="1:4" s="324" customFormat="1" ht="20.100000000000001" customHeight="1">
      <c r="A8" s="325" t="s">
        <v>675</v>
      </c>
      <c r="B8" s="326">
        <v>3001</v>
      </c>
      <c r="C8" s="327">
        <v>193600</v>
      </c>
      <c r="D8" s="328">
        <v>194731</v>
      </c>
    </row>
    <row r="9" spans="1:4" s="324" customFormat="1" ht="20.100000000000001" customHeight="1">
      <c r="A9" s="296" t="s">
        <v>676</v>
      </c>
      <c r="B9" s="329">
        <v>3002</v>
      </c>
      <c r="C9" s="296">
        <v>189000</v>
      </c>
      <c r="D9" s="330">
        <v>190000</v>
      </c>
    </row>
    <row r="10" spans="1:4" s="324" customFormat="1" ht="20.100000000000001" customHeight="1">
      <c r="A10" s="296" t="s">
        <v>677</v>
      </c>
      <c r="B10" s="329">
        <v>3003</v>
      </c>
      <c r="C10" s="296"/>
      <c r="D10" s="330"/>
    </row>
    <row r="11" spans="1:4" s="324" customFormat="1" ht="20.100000000000001" customHeight="1">
      <c r="A11" s="296" t="s">
        <v>678</v>
      </c>
      <c r="B11" s="329">
        <v>3004</v>
      </c>
      <c r="C11" s="296">
        <v>600</v>
      </c>
      <c r="D11" s="330">
        <v>100</v>
      </c>
    </row>
    <row r="12" spans="1:4" s="324" customFormat="1" ht="20.100000000000001" customHeight="1">
      <c r="A12" s="296" t="s">
        <v>679</v>
      </c>
      <c r="B12" s="329">
        <v>3005</v>
      </c>
      <c r="C12" s="296">
        <v>4000</v>
      </c>
      <c r="D12" s="330">
        <v>4631</v>
      </c>
    </row>
    <row r="13" spans="1:4" s="324" customFormat="1" ht="20.100000000000001" customHeight="1">
      <c r="A13" s="325" t="s">
        <v>680</v>
      </c>
      <c r="B13" s="326">
        <v>3006</v>
      </c>
      <c r="C13" s="327">
        <v>193600</v>
      </c>
      <c r="D13" s="328">
        <v>196284</v>
      </c>
    </row>
    <row r="14" spans="1:4" s="324" customFormat="1" ht="20.100000000000001" customHeight="1">
      <c r="A14" s="296" t="s">
        <v>681</v>
      </c>
      <c r="B14" s="329">
        <v>3007</v>
      </c>
      <c r="C14" s="296">
        <v>111900</v>
      </c>
      <c r="D14" s="330">
        <v>112000</v>
      </c>
    </row>
    <row r="15" spans="1:4" s="324" customFormat="1" ht="20.100000000000001" customHeight="1">
      <c r="A15" s="296" t="s">
        <v>682</v>
      </c>
      <c r="B15" s="329">
        <v>3008</v>
      </c>
      <c r="C15" s="296"/>
      <c r="D15" s="330"/>
    </row>
    <row r="16" spans="1:4" s="324" customFormat="1" ht="20.100000000000001" customHeight="1">
      <c r="A16" s="296" t="s">
        <v>683</v>
      </c>
      <c r="B16" s="329">
        <v>3009</v>
      </c>
      <c r="C16" s="296">
        <v>68000</v>
      </c>
      <c r="D16" s="330">
        <v>68225</v>
      </c>
    </row>
    <row r="17" spans="1:4" s="324" customFormat="1" ht="20.100000000000001" customHeight="1">
      <c r="A17" s="296" t="s">
        <v>684</v>
      </c>
      <c r="B17" s="329">
        <v>3010</v>
      </c>
      <c r="C17" s="296"/>
      <c r="D17" s="330"/>
    </row>
    <row r="18" spans="1:4" s="324" customFormat="1" ht="20.100000000000001" customHeight="1">
      <c r="A18" s="296" t="s">
        <v>685</v>
      </c>
      <c r="B18" s="329">
        <v>3011</v>
      </c>
      <c r="C18" s="296"/>
      <c r="D18" s="330"/>
    </row>
    <row r="19" spans="1:4" s="324" customFormat="1" ht="20.100000000000001" customHeight="1">
      <c r="A19" s="296" t="s">
        <v>686</v>
      </c>
      <c r="B19" s="329">
        <v>3012</v>
      </c>
      <c r="C19" s="296">
        <v>700</v>
      </c>
      <c r="D19" s="330">
        <v>612</v>
      </c>
    </row>
    <row r="20" spans="1:4" s="324" customFormat="1" ht="20.100000000000001" customHeight="1">
      <c r="A20" s="296" t="s">
        <v>687</v>
      </c>
      <c r="B20" s="329">
        <v>3013</v>
      </c>
      <c r="C20" s="296">
        <v>13000</v>
      </c>
      <c r="D20" s="330">
        <v>14210</v>
      </c>
    </row>
    <row r="21" spans="1:4" s="324" customFormat="1" ht="20.100000000000001" customHeight="1">
      <c r="A21" s="296" t="s">
        <v>688</v>
      </c>
      <c r="B21" s="329">
        <v>3014</v>
      </c>
      <c r="C21" s="296"/>
      <c r="D21" s="330">
        <v>1237</v>
      </c>
    </row>
    <row r="22" spans="1:4" s="324" customFormat="1" ht="20.100000000000001" customHeight="1">
      <c r="A22" s="296" t="s">
        <v>689</v>
      </c>
      <c r="B22" s="329">
        <v>3015</v>
      </c>
      <c r="C22" s="296"/>
      <c r="D22" s="330"/>
    </row>
    <row r="23" spans="1:4" s="324" customFormat="1" ht="20.100000000000001" customHeight="1">
      <c r="A23" s="296" t="s">
        <v>690</v>
      </c>
      <c r="B23" s="329">
        <v>3016</v>
      </c>
      <c r="C23" s="296"/>
      <c r="D23" s="330">
        <v>1553</v>
      </c>
    </row>
    <row r="24" spans="1:4" s="324" customFormat="1" ht="20.100000000000001" customHeight="1">
      <c r="A24" s="300" t="s">
        <v>691</v>
      </c>
      <c r="B24" s="329"/>
      <c r="C24" s="296"/>
      <c r="D24" s="330"/>
    </row>
    <row r="25" spans="1:4" s="324" customFormat="1" ht="20.100000000000001" customHeight="1">
      <c r="A25" s="325" t="s">
        <v>692</v>
      </c>
      <c r="B25" s="326">
        <v>3017</v>
      </c>
      <c r="C25" s="327"/>
      <c r="D25" s="328"/>
    </row>
    <row r="26" spans="1:4" s="324" customFormat="1" ht="20.100000000000001" customHeight="1">
      <c r="A26" s="296" t="s">
        <v>693</v>
      </c>
      <c r="B26" s="329">
        <v>3018</v>
      </c>
      <c r="C26" s="296"/>
      <c r="D26" s="330"/>
    </row>
    <row r="27" spans="1:4" s="324" customFormat="1" ht="27.75" customHeight="1">
      <c r="A27" s="296" t="s">
        <v>694</v>
      </c>
      <c r="B27" s="329">
        <v>3019</v>
      </c>
      <c r="C27" s="296"/>
      <c r="D27" s="330"/>
    </row>
    <row r="28" spans="1:4" s="324" customFormat="1" ht="20.100000000000001" customHeight="1">
      <c r="A28" s="296" t="s">
        <v>695</v>
      </c>
      <c r="B28" s="329">
        <v>3020</v>
      </c>
      <c r="C28" s="296"/>
      <c r="D28" s="330"/>
    </row>
    <row r="29" spans="1:4" s="324" customFormat="1" ht="20.100000000000001" customHeight="1">
      <c r="A29" s="296" t="s">
        <v>696</v>
      </c>
      <c r="B29" s="329">
        <v>3021</v>
      </c>
      <c r="C29" s="296"/>
      <c r="D29" s="330"/>
    </row>
    <row r="30" spans="1:4" s="324" customFormat="1" ht="20.100000000000001" customHeight="1">
      <c r="A30" s="296" t="s">
        <v>697</v>
      </c>
      <c r="B30" s="329">
        <v>3022</v>
      </c>
      <c r="C30" s="296"/>
      <c r="D30" s="330"/>
    </row>
    <row r="31" spans="1:4" s="324" customFormat="1" ht="20.100000000000001" customHeight="1">
      <c r="A31" s="325" t="s">
        <v>698</v>
      </c>
      <c r="B31" s="326">
        <v>3023</v>
      </c>
      <c r="C31" s="327"/>
      <c r="D31" s="328"/>
    </row>
    <row r="32" spans="1:4" s="324" customFormat="1" ht="20.100000000000001" customHeight="1">
      <c r="A32" s="296" t="s">
        <v>699</v>
      </c>
      <c r="B32" s="329">
        <v>3024</v>
      </c>
      <c r="C32" s="296"/>
      <c r="D32" s="330"/>
    </row>
    <row r="33" spans="1:4" s="324" customFormat="1" ht="34.5" customHeight="1">
      <c r="A33" s="296" t="s">
        <v>700</v>
      </c>
      <c r="B33" s="329">
        <v>3025</v>
      </c>
      <c r="C33" s="296"/>
      <c r="D33" s="330"/>
    </row>
    <row r="34" spans="1:4" s="324" customFormat="1" ht="20.100000000000001" customHeight="1">
      <c r="A34" s="296" t="s">
        <v>701</v>
      </c>
      <c r="B34" s="329">
        <v>3026</v>
      </c>
      <c r="C34" s="296"/>
      <c r="D34" s="330"/>
    </row>
    <row r="35" spans="1:4" s="324" customFormat="1" ht="20.100000000000001" customHeight="1">
      <c r="A35" s="296" t="s">
        <v>702</v>
      </c>
      <c r="B35" s="329">
        <v>3027</v>
      </c>
      <c r="C35" s="296"/>
      <c r="D35" s="330"/>
    </row>
    <row r="36" spans="1:4" s="324" customFormat="1" ht="20.100000000000001" customHeight="1">
      <c r="A36" s="296" t="s">
        <v>703</v>
      </c>
      <c r="B36" s="329">
        <v>3028</v>
      </c>
      <c r="C36" s="296"/>
      <c r="D36" s="330"/>
    </row>
    <row r="37" spans="1:4" s="324" customFormat="1" ht="22.5" customHeight="1">
      <c r="A37" s="300" t="s">
        <v>704</v>
      </c>
      <c r="B37" s="329"/>
      <c r="C37" s="296"/>
      <c r="D37" s="330"/>
    </row>
    <row r="38" spans="1:4" s="324" customFormat="1" ht="20.100000000000001" customHeight="1">
      <c r="A38" s="325" t="s">
        <v>705</v>
      </c>
      <c r="B38" s="326">
        <v>3029</v>
      </c>
      <c r="C38" s="327"/>
      <c r="D38" s="328"/>
    </row>
    <row r="39" spans="1:4" s="324" customFormat="1" ht="20.100000000000001" customHeight="1">
      <c r="A39" s="296" t="s">
        <v>706</v>
      </c>
      <c r="B39" s="329">
        <v>3030</v>
      </c>
      <c r="C39" s="296"/>
      <c r="D39" s="330"/>
    </row>
    <row r="40" spans="1:4" s="324" customFormat="1" ht="20.100000000000001" customHeight="1">
      <c r="A40" s="296" t="s">
        <v>707</v>
      </c>
      <c r="B40" s="329">
        <v>3031</v>
      </c>
      <c r="C40" s="296"/>
      <c r="D40" s="330"/>
    </row>
    <row r="41" spans="1:4" s="324" customFormat="1" ht="20.100000000000001" customHeight="1">
      <c r="A41" s="296" t="s">
        <v>708</v>
      </c>
      <c r="B41" s="329">
        <v>3032</v>
      </c>
      <c r="C41" s="296"/>
      <c r="D41" s="330"/>
    </row>
    <row r="42" spans="1:4" s="324" customFormat="1" ht="20.100000000000001" customHeight="1">
      <c r="A42" s="296" t="s">
        <v>709</v>
      </c>
      <c r="B42" s="329">
        <v>3033</v>
      </c>
      <c r="C42" s="296"/>
      <c r="D42" s="330"/>
    </row>
    <row r="43" spans="1:4" s="324" customFormat="1" ht="20.100000000000001" customHeight="1">
      <c r="A43" s="296" t="s">
        <v>710</v>
      </c>
      <c r="B43" s="329">
        <v>3034</v>
      </c>
      <c r="C43" s="296"/>
      <c r="D43" s="330"/>
    </row>
    <row r="44" spans="1:4" s="324" customFormat="1" ht="20.100000000000001" customHeight="1">
      <c r="A44" s="296" t="s">
        <v>711</v>
      </c>
      <c r="B44" s="329">
        <v>3035</v>
      </c>
      <c r="C44" s="296"/>
      <c r="D44" s="330"/>
    </row>
    <row r="45" spans="1:4" s="324" customFormat="1" ht="20.100000000000001" customHeight="1">
      <c r="A45" s="296" t="s">
        <v>712</v>
      </c>
      <c r="B45" s="329">
        <v>3036</v>
      </c>
      <c r="C45" s="296"/>
      <c r="D45" s="330"/>
    </row>
    <row r="46" spans="1:4" s="324" customFormat="1" ht="20.100000000000001" customHeight="1">
      <c r="A46" s="325" t="s">
        <v>713</v>
      </c>
      <c r="B46" s="326">
        <v>3037</v>
      </c>
      <c r="C46" s="327"/>
      <c r="D46" s="328"/>
    </row>
    <row r="47" spans="1:4" s="324" customFormat="1" ht="20.100000000000001" customHeight="1">
      <c r="A47" s="296" t="s">
        <v>714</v>
      </c>
      <c r="B47" s="329">
        <v>3038</v>
      </c>
      <c r="C47" s="296"/>
      <c r="D47" s="330"/>
    </row>
    <row r="48" spans="1:4" s="324" customFormat="1" ht="20.100000000000001" customHeight="1">
      <c r="A48" s="296" t="s">
        <v>707</v>
      </c>
      <c r="B48" s="329">
        <v>3039</v>
      </c>
      <c r="C48" s="296"/>
      <c r="D48" s="330"/>
    </row>
    <row r="49" spans="1:4" s="324" customFormat="1" ht="20.100000000000001" customHeight="1">
      <c r="A49" s="296" t="s">
        <v>708</v>
      </c>
      <c r="B49" s="329">
        <v>3040</v>
      </c>
      <c r="C49" s="296"/>
      <c r="D49" s="330"/>
    </row>
    <row r="50" spans="1:4" s="324" customFormat="1" ht="20.100000000000001" customHeight="1">
      <c r="A50" s="296" t="s">
        <v>709</v>
      </c>
      <c r="B50" s="329">
        <v>3041</v>
      </c>
      <c r="C50" s="296"/>
      <c r="D50" s="330"/>
    </row>
    <row r="51" spans="1:4" s="324" customFormat="1" ht="20.100000000000001" customHeight="1">
      <c r="A51" s="296" t="s">
        <v>710</v>
      </c>
      <c r="B51" s="329">
        <v>3042</v>
      </c>
      <c r="C51" s="296"/>
      <c r="D51" s="330"/>
    </row>
    <row r="52" spans="1:4" s="324" customFormat="1" ht="20.100000000000001" customHeight="1">
      <c r="A52" s="296" t="s">
        <v>715</v>
      </c>
      <c r="B52" s="329">
        <v>3043</v>
      </c>
      <c r="C52" s="296"/>
      <c r="D52" s="330"/>
    </row>
    <row r="53" spans="1:4" s="324" customFormat="1" ht="20.100000000000001" customHeight="1">
      <c r="A53" s="296" t="s">
        <v>716</v>
      </c>
      <c r="B53" s="329">
        <v>3044</v>
      </c>
      <c r="C53" s="296"/>
      <c r="D53" s="330"/>
    </row>
    <row r="54" spans="1:4" s="324" customFormat="1" ht="20.100000000000001" customHeight="1">
      <c r="A54" s="296" t="s">
        <v>717</v>
      </c>
      <c r="B54" s="329">
        <v>3045</v>
      </c>
      <c r="C54" s="296"/>
      <c r="D54" s="330"/>
    </row>
    <row r="55" spans="1:4" s="324" customFormat="1" ht="20.100000000000001" customHeight="1">
      <c r="A55" s="296" t="s">
        <v>718</v>
      </c>
      <c r="B55" s="329">
        <v>3046</v>
      </c>
      <c r="C55" s="296"/>
      <c r="D55" s="330"/>
    </row>
    <row r="56" spans="1:4" s="324" customFormat="1" ht="20.100000000000001" customHeight="1">
      <c r="A56" s="296" t="s">
        <v>719</v>
      </c>
      <c r="B56" s="329">
        <v>3047</v>
      </c>
      <c r="C56" s="296"/>
      <c r="D56" s="330"/>
    </row>
    <row r="57" spans="1:4" s="324" customFormat="1" ht="20.100000000000001" customHeight="1">
      <c r="A57" s="300" t="s">
        <v>720</v>
      </c>
      <c r="B57" s="329">
        <v>3048</v>
      </c>
      <c r="C57" s="296">
        <v>193600</v>
      </c>
      <c r="D57" s="330">
        <v>194731</v>
      </c>
    </row>
    <row r="58" spans="1:4" s="324" customFormat="1" ht="20.100000000000001" customHeight="1">
      <c r="A58" s="300" t="s">
        <v>721</v>
      </c>
      <c r="B58" s="329">
        <v>3049</v>
      </c>
      <c r="C58" s="296">
        <v>193600</v>
      </c>
      <c r="D58" s="330">
        <v>196284</v>
      </c>
    </row>
    <row r="59" spans="1:4" s="324" customFormat="1" ht="20.100000000000001" customHeight="1">
      <c r="A59" s="325" t="s">
        <v>722</v>
      </c>
      <c r="B59" s="326">
        <v>3050</v>
      </c>
      <c r="C59" s="327"/>
      <c r="D59" s="328"/>
    </row>
    <row r="60" spans="1:4" s="324" customFormat="1" ht="20.100000000000001" customHeight="1">
      <c r="A60" s="325" t="s">
        <v>723</v>
      </c>
      <c r="B60" s="326">
        <v>3051</v>
      </c>
      <c r="C60" s="327"/>
      <c r="D60" s="328">
        <v>1553</v>
      </c>
    </row>
    <row r="61" spans="1:4" s="324" customFormat="1" ht="20.100000000000001" customHeight="1">
      <c r="A61" s="325" t="s">
        <v>724</v>
      </c>
      <c r="B61" s="326">
        <v>3052</v>
      </c>
      <c r="C61" s="327">
        <v>14000</v>
      </c>
      <c r="D61" s="328">
        <v>17289</v>
      </c>
    </row>
    <row r="62" spans="1:4" s="324" customFormat="1" ht="24" customHeight="1">
      <c r="A62" s="300" t="s">
        <v>725</v>
      </c>
      <c r="B62" s="329">
        <v>3053</v>
      </c>
      <c r="C62" s="296"/>
      <c r="D62" s="330"/>
    </row>
    <row r="63" spans="1:4" s="324" customFormat="1" ht="24" customHeight="1">
      <c r="A63" s="300" t="s">
        <v>726</v>
      </c>
      <c r="B63" s="329">
        <v>3054</v>
      </c>
      <c r="C63" s="296"/>
      <c r="D63" s="330"/>
    </row>
    <row r="64" spans="1:4" s="324" customFormat="1" ht="20.100000000000001" customHeight="1" thickBot="1">
      <c r="A64" s="331" t="s">
        <v>727</v>
      </c>
      <c r="B64" s="332">
        <v>3055</v>
      </c>
      <c r="C64" s="333">
        <v>14000</v>
      </c>
      <c r="D64" s="334">
        <v>15736</v>
      </c>
    </row>
    <row r="65" spans="1:4" s="324" customFormat="1" ht="13.5" customHeight="1" thickBot="1">
      <c r="A65" s="335" t="s">
        <v>728</v>
      </c>
      <c r="B65" s="336"/>
      <c r="C65" s="337"/>
      <c r="D65" s="338"/>
    </row>
    <row r="66" spans="1:4">
      <c r="A66" s="313"/>
    </row>
    <row r="67" spans="1:4">
      <c r="A67" s="313"/>
    </row>
  </sheetData>
  <mergeCells count="5">
    <mergeCell ref="A2:D2"/>
    <mergeCell ref="A3:D3"/>
    <mergeCell ref="B64:B65"/>
    <mergeCell ref="C64:C65"/>
    <mergeCell ref="D64:D6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sqref="A1:XFD1048576"/>
    </sheetView>
  </sheetViews>
  <sheetFormatPr defaultRowHeight="12.75"/>
  <cols>
    <col min="1" max="1" width="35.5703125" style="339" customWidth="1"/>
    <col min="2" max="2" width="20.7109375" style="339" customWidth="1"/>
    <col min="3" max="3" width="10.7109375" style="339" customWidth="1"/>
    <col min="4" max="7" width="17.7109375" style="339" customWidth="1"/>
    <col min="8" max="8" width="34" style="339" customWidth="1"/>
    <col min="9" max="9" width="45.140625" style="339" customWidth="1"/>
    <col min="10" max="10" width="59.85546875" style="339" customWidth="1"/>
    <col min="11" max="16384" width="9.140625" style="339"/>
  </cols>
  <sheetData>
    <row r="1" spans="1:9">
      <c r="I1" s="340" t="s">
        <v>729</v>
      </c>
    </row>
    <row r="3" spans="1:9" ht="20.25" customHeight="1">
      <c r="A3" s="341" t="s">
        <v>730</v>
      </c>
      <c r="B3" s="341"/>
      <c r="C3" s="341"/>
      <c r="D3" s="341"/>
      <c r="E3" s="341"/>
      <c r="F3" s="341"/>
      <c r="G3" s="341"/>
      <c r="H3" s="341"/>
      <c r="I3" s="341"/>
    </row>
    <row r="4" spans="1:9" ht="13.5" thickBot="1"/>
    <row r="5" spans="1:9" ht="21.75" customHeight="1" thickBot="1">
      <c r="A5" s="342" t="s">
        <v>731</v>
      </c>
      <c r="B5" s="343" t="s">
        <v>732</v>
      </c>
      <c r="C5" s="344" t="s">
        <v>733</v>
      </c>
      <c r="D5" s="345" t="s">
        <v>734</v>
      </c>
      <c r="E5" s="346"/>
      <c r="F5" s="346"/>
      <c r="G5" s="347"/>
      <c r="H5" s="342" t="s">
        <v>735</v>
      </c>
      <c r="I5" s="343" t="s">
        <v>736</v>
      </c>
    </row>
    <row r="6" spans="1:9" ht="30.75" customHeight="1" thickBot="1">
      <c r="A6" s="348"/>
      <c r="B6" s="349"/>
      <c r="C6" s="350"/>
      <c r="D6" s="351" t="s">
        <v>733</v>
      </c>
      <c r="E6" s="352" t="s">
        <v>737</v>
      </c>
      <c r="F6" s="352" t="s">
        <v>738</v>
      </c>
      <c r="G6" s="353" t="s">
        <v>739</v>
      </c>
      <c r="H6" s="348"/>
      <c r="I6" s="349"/>
    </row>
    <row r="7" spans="1:9" ht="39" customHeight="1" thickBot="1">
      <c r="A7" s="354" t="s">
        <v>740</v>
      </c>
      <c r="B7" s="355" t="s">
        <v>741</v>
      </c>
      <c r="C7" s="356">
        <v>2023</v>
      </c>
      <c r="D7" s="357">
        <v>7</v>
      </c>
      <c r="E7" s="358">
        <v>40</v>
      </c>
      <c r="F7" s="359">
        <v>40</v>
      </c>
      <c r="G7" s="360">
        <v>40</v>
      </c>
      <c r="H7" s="361" t="s">
        <v>742</v>
      </c>
      <c r="I7" s="362" t="s">
        <v>743</v>
      </c>
    </row>
    <row r="8" spans="1:9" ht="20.100000000000001" customHeight="1">
      <c r="A8" s="363" t="s">
        <v>744</v>
      </c>
      <c r="B8" s="355" t="s">
        <v>741</v>
      </c>
      <c r="C8" s="364">
        <v>2023</v>
      </c>
      <c r="D8" s="365">
        <v>231</v>
      </c>
      <c r="E8" s="366">
        <v>250</v>
      </c>
      <c r="F8" s="367">
        <v>300</v>
      </c>
      <c r="G8" s="368">
        <v>300</v>
      </c>
      <c r="H8" s="363" t="s">
        <v>742</v>
      </c>
      <c r="I8" s="369" t="s">
        <v>745</v>
      </c>
    </row>
    <row r="9" spans="1:9" ht="33.75" customHeight="1">
      <c r="A9" s="363" t="s">
        <v>746</v>
      </c>
      <c r="B9" s="370" t="s">
        <v>747</v>
      </c>
      <c r="C9" s="364">
        <v>2023</v>
      </c>
      <c r="D9" s="365">
        <v>18</v>
      </c>
      <c r="E9" s="366">
        <v>15</v>
      </c>
      <c r="F9" s="367">
        <v>15</v>
      </c>
      <c r="G9" s="368">
        <v>15</v>
      </c>
      <c r="H9" s="371" t="s">
        <v>748</v>
      </c>
      <c r="I9" s="369" t="s">
        <v>749</v>
      </c>
    </row>
    <row r="10" spans="1:9" ht="33.75" customHeight="1">
      <c r="A10" s="363" t="s">
        <v>750</v>
      </c>
      <c r="B10" s="370" t="s">
        <v>751</v>
      </c>
      <c r="C10" s="364">
        <v>2023</v>
      </c>
      <c r="D10" s="365">
        <v>46</v>
      </c>
      <c r="E10" s="366">
        <v>110</v>
      </c>
      <c r="F10" s="367">
        <v>120</v>
      </c>
      <c r="G10" s="368">
        <v>120</v>
      </c>
      <c r="H10" s="371" t="s">
        <v>748</v>
      </c>
      <c r="I10" s="369" t="s">
        <v>752</v>
      </c>
    </row>
    <row r="11" spans="1:9" ht="32.25" customHeight="1">
      <c r="A11" s="363" t="s">
        <v>750</v>
      </c>
      <c r="B11" s="370" t="s">
        <v>751</v>
      </c>
      <c r="C11" s="364">
        <v>2023</v>
      </c>
      <c r="D11" s="365">
        <v>130</v>
      </c>
      <c r="E11" s="366">
        <v>320</v>
      </c>
      <c r="F11" s="367">
        <v>320</v>
      </c>
      <c r="G11" s="368">
        <v>320</v>
      </c>
      <c r="H11" s="371" t="s">
        <v>748</v>
      </c>
      <c r="I11" s="369" t="s">
        <v>753</v>
      </c>
    </row>
    <row r="12" spans="1:9" ht="20.100000000000001" customHeight="1">
      <c r="A12" s="363"/>
      <c r="B12" s="372"/>
      <c r="C12" s="364"/>
      <c r="D12" s="365"/>
      <c r="E12" s="366"/>
      <c r="F12" s="367"/>
      <c r="G12" s="368"/>
      <c r="H12" s="371"/>
      <c r="I12" s="369"/>
    </row>
    <row r="13" spans="1:9" ht="20.100000000000001" customHeight="1">
      <c r="A13" s="363"/>
      <c r="B13" s="372"/>
      <c r="C13" s="364"/>
      <c r="D13" s="365"/>
      <c r="E13" s="366"/>
      <c r="F13" s="367"/>
      <c r="G13" s="368"/>
      <c r="H13" s="371"/>
      <c r="I13" s="369"/>
    </row>
    <row r="14" spans="1:9" ht="20.100000000000001" customHeight="1">
      <c r="A14" s="373"/>
      <c r="B14" s="374"/>
      <c r="C14" s="356"/>
      <c r="D14" s="375"/>
      <c r="E14" s="358"/>
      <c r="F14" s="359"/>
      <c r="G14" s="376"/>
      <c r="H14" s="377"/>
      <c r="I14" s="369"/>
    </row>
    <row r="15" spans="1:9" ht="20.100000000000001" customHeight="1">
      <c r="A15" s="363"/>
      <c r="B15" s="372"/>
      <c r="C15" s="364"/>
      <c r="D15" s="365"/>
      <c r="E15" s="366"/>
      <c r="F15" s="367"/>
      <c r="G15" s="368"/>
      <c r="H15" s="371"/>
      <c r="I15" s="369"/>
    </row>
    <row r="16" spans="1:9" ht="20.100000000000001" customHeight="1">
      <c r="A16" s="363"/>
      <c r="B16" s="372"/>
      <c r="C16" s="364"/>
      <c r="D16" s="365"/>
      <c r="E16" s="366"/>
      <c r="F16" s="367"/>
      <c r="G16" s="368"/>
      <c r="H16" s="371"/>
      <c r="I16" s="369"/>
    </row>
    <row r="17" spans="1:9" ht="20.100000000000001" customHeight="1">
      <c r="A17" s="363"/>
      <c r="B17" s="372"/>
      <c r="C17" s="364"/>
      <c r="D17" s="365"/>
      <c r="E17" s="366"/>
      <c r="F17" s="367"/>
      <c r="G17" s="368"/>
      <c r="H17" s="371"/>
      <c r="I17" s="369"/>
    </row>
    <row r="18" spans="1:9" ht="20.100000000000001" customHeight="1">
      <c r="A18" s="363"/>
      <c r="B18" s="372"/>
      <c r="C18" s="364"/>
      <c r="D18" s="365"/>
      <c r="E18" s="366"/>
      <c r="F18" s="367"/>
      <c r="G18" s="368"/>
      <c r="H18" s="371"/>
      <c r="I18" s="369"/>
    </row>
    <row r="19" spans="1:9" ht="20.100000000000001" customHeight="1">
      <c r="A19" s="363"/>
      <c r="B19" s="372"/>
      <c r="C19" s="364"/>
      <c r="D19" s="365"/>
      <c r="E19" s="366"/>
      <c r="F19" s="367"/>
      <c r="G19" s="368"/>
      <c r="H19" s="371"/>
      <c r="I19" s="369"/>
    </row>
    <row r="20" spans="1:9" ht="20.100000000000001" customHeight="1">
      <c r="A20" s="363"/>
      <c r="B20" s="372"/>
      <c r="C20" s="364"/>
      <c r="D20" s="365"/>
      <c r="E20" s="366"/>
      <c r="F20" s="367"/>
      <c r="G20" s="368"/>
      <c r="H20" s="371"/>
      <c r="I20" s="369"/>
    </row>
    <row r="21" spans="1:9" ht="20.100000000000001" customHeight="1" thickBot="1">
      <c r="A21" s="378"/>
      <c r="B21" s="379"/>
      <c r="C21" s="380"/>
      <c r="D21" s="381"/>
      <c r="E21" s="382"/>
      <c r="F21" s="383"/>
      <c r="G21" s="384"/>
      <c r="H21" s="385"/>
      <c r="I21" s="386"/>
    </row>
    <row r="22" spans="1:9">
      <c r="I22" s="387"/>
    </row>
  </sheetData>
  <mergeCells count="7">
    <mergeCell ref="A3:I3"/>
    <mergeCell ref="A5:A6"/>
    <mergeCell ref="B5:B6"/>
    <mergeCell ref="C5:C6"/>
    <mergeCell ref="D5:G5"/>
    <mergeCell ref="H5:H6"/>
    <mergeCell ref="I5:I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M41"/>
  <sheetViews>
    <sheetView workbookViewId="0">
      <selection activeCell="H35" sqref="H35"/>
    </sheetView>
  </sheetViews>
  <sheetFormatPr defaultRowHeight="12.75"/>
  <cols>
    <col min="1" max="1" width="6.140625" style="391" customWidth="1"/>
    <col min="2" max="2" width="33.7109375" style="391" customWidth="1"/>
    <col min="3" max="3" width="6.42578125" style="391" customWidth="1"/>
    <col min="4" max="4" width="22.42578125" style="391" customWidth="1"/>
    <col min="5" max="5" width="6.42578125" style="391" customWidth="1"/>
    <col min="6" max="6" width="22.42578125" style="391" customWidth="1"/>
    <col min="7" max="7" width="6.42578125" style="391" customWidth="1"/>
    <col min="8" max="8" width="18.42578125" style="391" customWidth="1"/>
    <col min="9" max="9" width="21" style="391" customWidth="1"/>
    <col min="10" max="10" width="50.28515625" style="391" customWidth="1"/>
    <col min="11" max="11" width="9.140625" style="391" customWidth="1"/>
    <col min="12" max="16384" width="9.140625" style="391"/>
  </cols>
  <sheetData>
    <row r="1" spans="1:13" s="388" customFormat="1" ht="17.25" customHeight="1">
      <c r="J1" s="389" t="s">
        <v>754</v>
      </c>
    </row>
    <row r="2" spans="1:13" s="388" customFormat="1" ht="16.5" customHeight="1">
      <c r="A2" s="388">
        <v>1</v>
      </c>
      <c r="B2" s="388" t="s">
        <v>755</v>
      </c>
      <c r="C2" s="388">
        <v>1</v>
      </c>
      <c r="D2" s="388" t="s">
        <v>756</v>
      </c>
      <c r="J2" s="389"/>
    </row>
    <row r="3" spans="1:13" s="388" customFormat="1" ht="18.75" customHeight="1">
      <c r="A3" s="388">
        <v>2</v>
      </c>
      <c r="B3" s="388" t="s">
        <v>757</v>
      </c>
      <c r="C3" s="388">
        <v>2</v>
      </c>
      <c r="D3" s="388" t="s">
        <v>758</v>
      </c>
      <c r="J3" s="389"/>
    </row>
    <row r="4" spans="1:13" s="388" customFormat="1" ht="18" customHeight="1">
      <c r="A4" s="388">
        <v>3</v>
      </c>
      <c r="B4" s="390" t="s">
        <v>759</v>
      </c>
      <c r="C4" s="388">
        <v>3</v>
      </c>
      <c r="D4" s="388" t="s">
        <v>760</v>
      </c>
      <c r="H4" s="390"/>
      <c r="I4" s="390"/>
      <c r="J4" s="390"/>
      <c r="K4" s="390"/>
      <c r="L4" s="390"/>
    </row>
    <row r="5" spans="1:13" ht="21.75" customHeight="1">
      <c r="B5" s="392" t="s">
        <v>761</v>
      </c>
      <c r="C5" s="392"/>
      <c r="D5" s="392"/>
      <c r="E5" s="392"/>
      <c r="F5" s="392"/>
      <c r="G5" s="392"/>
      <c r="H5" s="392"/>
      <c r="I5" s="392"/>
      <c r="J5" s="392"/>
    </row>
    <row r="6" spans="1:13" ht="18" customHeight="1" thickBot="1">
      <c r="B6" s="393"/>
      <c r="C6" s="393"/>
      <c r="D6" s="393"/>
      <c r="E6" s="393"/>
      <c r="F6" s="393"/>
      <c r="G6" s="393"/>
      <c r="H6" s="393"/>
      <c r="I6" s="393"/>
      <c r="J6" s="393"/>
    </row>
    <row r="7" spans="1:13" ht="39.75" customHeight="1" thickBot="1">
      <c r="A7" s="394"/>
      <c r="B7" s="395" t="s">
        <v>762</v>
      </c>
      <c r="C7" s="396" t="s">
        <v>763</v>
      </c>
      <c r="D7" s="395"/>
      <c r="E7" s="397" t="s">
        <v>764</v>
      </c>
      <c r="F7" s="398"/>
      <c r="G7" s="399" t="s">
        <v>765</v>
      </c>
      <c r="H7" s="400"/>
      <c r="I7" s="401" t="s">
        <v>766</v>
      </c>
      <c r="J7" s="401" t="s">
        <v>767</v>
      </c>
    </row>
    <row r="8" spans="1:13" ht="27.75" customHeight="1" thickBot="1">
      <c r="A8" s="394"/>
      <c r="B8" s="402"/>
      <c r="C8" s="403" t="s">
        <v>768</v>
      </c>
      <c r="D8" s="404" t="s">
        <v>769</v>
      </c>
      <c r="E8" s="403" t="s">
        <v>768</v>
      </c>
      <c r="F8" s="405" t="s">
        <v>770</v>
      </c>
      <c r="G8" s="406" t="s">
        <v>771</v>
      </c>
      <c r="H8" s="407" t="s">
        <v>772</v>
      </c>
      <c r="I8" s="408"/>
      <c r="J8" s="408"/>
    </row>
    <row r="9" spans="1:13" ht="25.5">
      <c r="A9" s="394"/>
      <c r="B9" s="409" t="s">
        <v>773</v>
      </c>
      <c r="C9" s="410">
        <v>3</v>
      </c>
      <c r="D9" s="411" t="s">
        <v>759</v>
      </c>
      <c r="E9" s="412">
        <v>3</v>
      </c>
      <c r="F9" s="413" t="s">
        <v>760</v>
      </c>
      <c r="G9" s="414">
        <v>9</v>
      </c>
      <c r="H9" s="411" t="s">
        <v>774</v>
      </c>
      <c r="I9" s="415" t="s">
        <v>775</v>
      </c>
      <c r="J9" s="362" t="s">
        <v>776</v>
      </c>
      <c r="M9" s="416"/>
    </row>
    <row r="10" spans="1:13" ht="38.25">
      <c r="A10" s="394"/>
      <c r="B10" s="417" t="s">
        <v>777</v>
      </c>
      <c r="C10" s="410">
        <v>3</v>
      </c>
      <c r="D10" s="413" t="s">
        <v>759</v>
      </c>
      <c r="E10" s="412">
        <v>3</v>
      </c>
      <c r="F10" s="413" t="s">
        <v>760</v>
      </c>
      <c r="G10" s="414">
        <v>9</v>
      </c>
      <c r="H10" s="413" t="s">
        <v>774</v>
      </c>
      <c r="I10" s="418" t="s">
        <v>778</v>
      </c>
      <c r="J10" s="369" t="s">
        <v>779</v>
      </c>
    </row>
    <row r="11" spans="1:13">
      <c r="A11" s="394"/>
      <c r="B11" s="417"/>
      <c r="C11" s="410"/>
      <c r="D11" s="413" t="s">
        <v>11</v>
      </c>
      <c r="E11" s="412"/>
      <c r="F11" s="413" t="s">
        <v>11</v>
      </c>
      <c r="G11" s="414" t="s">
        <v>11</v>
      </c>
      <c r="H11" s="413" t="s">
        <v>11</v>
      </c>
      <c r="I11" s="418"/>
      <c r="J11" s="369"/>
    </row>
    <row r="12" spans="1:13">
      <c r="A12" s="394"/>
      <c r="B12" s="417"/>
      <c r="C12" s="410"/>
      <c r="D12" s="413" t="s">
        <v>11</v>
      </c>
      <c r="E12" s="412"/>
      <c r="F12" s="413" t="s">
        <v>11</v>
      </c>
      <c r="G12" s="414" t="s">
        <v>11</v>
      </c>
      <c r="H12" s="413" t="s">
        <v>11</v>
      </c>
      <c r="I12" s="418"/>
      <c r="J12" s="369"/>
    </row>
    <row r="13" spans="1:13">
      <c r="A13" s="394"/>
      <c r="B13" s="417"/>
      <c r="C13" s="410"/>
      <c r="D13" s="413" t="s">
        <v>11</v>
      </c>
      <c r="E13" s="412"/>
      <c r="F13" s="413" t="s">
        <v>11</v>
      </c>
      <c r="G13" s="414" t="s">
        <v>11</v>
      </c>
      <c r="H13" s="413" t="s">
        <v>11</v>
      </c>
      <c r="I13" s="418"/>
      <c r="J13" s="369"/>
    </row>
    <row r="14" spans="1:13">
      <c r="A14" s="394"/>
      <c r="B14" s="417"/>
      <c r="C14" s="410"/>
      <c r="D14" s="413" t="s">
        <v>11</v>
      </c>
      <c r="E14" s="412"/>
      <c r="F14" s="413" t="s">
        <v>11</v>
      </c>
      <c r="G14" s="414" t="s">
        <v>11</v>
      </c>
      <c r="H14" s="413" t="s">
        <v>11</v>
      </c>
      <c r="I14" s="418"/>
      <c r="J14" s="369"/>
    </row>
    <row r="15" spans="1:13">
      <c r="A15" s="394"/>
      <c r="B15" s="417"/>
      <c r="C15" s="410"/>
      <c r="D15" s="413" t="s">
        <v>11</v>
      </c>
      <c r="E15" s="412"/>
      <c r="F15" s="413" t="s">
        <v>11</v>
      </c>
      <c r="G15" s="414" t="s">
        <v>11</v>
      </c>
      <c r="H15" s="413" t="s">
        <v>11</v>
      </c>
      <c r="I15" s="418"/>
      <c r="J15" s="369"/>
    </row>
    <row r="16" spans="1:13">
      <c r="A16" s="394"/>
      <c r="B16" s="417"/>
      <c r="C16" s="410"/>
      <c r="D16" s="413" t="s">
        <v>11</v>
      </c>
      <c r="E16" s="412"/>
      <c r="F16" s="413" t="s">
        <v>11</v>
      </c>
      <c r="G16" s="414" t="s">
        <v>11</v>
      </c>
      <c r="H16" s="413" t="s">
        <v>11</v>
      </c>
      <c r="I16" s="418"/>
      <c r="J16" s="369"/>
    </row>
    <row r="17" spans="1:10">
      <c r="A17" s="394"/>
      <c r="B17" s="417"/>
      <c r="C17" s="410"/>
      <c r="D17" s="413" t="s">
        <v>11</v>
      </c>
      <c r="E17" s="412"/>
      <c r="F17" s="413" t="s">
        <v>11</v>
      </c>
      <c r="G17" s="414" t="s">
        <v>11</v>
      </c>
      <c r="H17" s="413" t="s">
        <v>11</v>
      </c>
      <c r="I17" s="418"/>
      <c r="J17" s="369"/>
    </row>
    <row r="18" spans="1:10">
      <c r="A18" s="394"/>
      <c r="B18" s="417"/>
      <c r="C18" s="410"/>
      <c r="D18" s="413" t="s">
        <v>11</v>
      </c>
      <c r="E18" s="412"/>
      <c r="F18" s="413" t="s">
        <v>11</v>
      </c>
      <c r="G18" s="414" t="s">
        <v>11</v>
      </c>
      <c r="H18" s="413" t="s">
        <v>11</v>
      </c>
      <c r="I18" s="418"/>
      <c r="J18" s="369"/>
    </row>
    <row r="19" spans="1:10">
      <c r="A19" s="394"/>
      <c r="B19" s="417"/>
      <c r="C19" s="410"/>
      <c r="D19" s="413" t="s">
        <v>11</v>
      </c>
      <c r="E19" s="412"/>
      <c r="F19" s="413" t="s">
        <v>11</v>
      </c>
      <c r="G19" s="414" t="s">
        <v>11</v>
      </c>
      <c r="H19" s="413" t="s">
        <v>11</v>
      </c>
      <c r="I19" s="418"/>
      <c r="J19" s="369"/>
    </row>
    <row r="20" spans="1:10">
      <c r="A20" s="394"/>
      <c r="B20" s="417"/>
      <c r="C20" s="410"/>
      <c r="D20" s="413" t="s">
        <v>11</v>
      </c>
      <c r="E20" s="412"/>
      <c r="F20" s="413" t="s">
        <v>11</v>
      </c>
      <c r="G20" s="414" t="s">
        <v>11</v>
      </c>
      <c r="H20" s="413" t="s">
        <v>11</v>
      </c>
      <c r="I20" s="418"/>
      <c r="J20" s="369"/>
    </row>
    <row r="21" spans="1:10">
      <c r="A21" s="394"/>
      <c r="B21" s="417"/>
      <c r="C21" s="410"/>
      <c r="D21" s="413" t="s">
        <v>11</v>
      </c>
      <c r="E21" s="412"/>
      <c r="F21" s="413" t="s">
        <v>11</v>
      </c>
      <c r="G21" s="414" t="s">
        <v>11</v>
      </c>
      <c r="H21" s="413" t="s">
        <v>11</v>
      </c>
      <c r="I21" s="418"/>
      <c r="J21" s="369"/>
    </row>
    <row r="22" spans="1:10">
      <c r="A22" s="394"/>
      <c r="B22" s="417"/>
      <c r="C22" s="410"/>
      <c r="D22" s="413" t="s">
        <v>11</v>
      </c>
      <c r="E22" s="412"/>
      <c r="F22" s="413" t="s">
        <v>11</v>
      </c>
      <c r="G22" s="414" t="s">
        <v>11</v>
      </c>
      <c r="H22" s="413" t="s">
        <v>11</v>
      </c>
      <c r="I22" s="418"/>
      <c r="J22" s="369"/>
    </row>
    <row r="23" spans="1:10">
      <c r="A23" s="394"/>
      <c r="B23" s="417"/>
      <c r="C23" s="410"/>
      <c r="D23" s="413" t="s">
        <v>11</v>
      </c>
      <c r="E23" s="412"/>
      <c r="F23" s="413" t="s">
        <v>11</v>
      </c>
      <c r="G23" s="414" t="s">
        <v>11</v>
      </c>
      <c r="H23" s="413" t="s">
        <v>11</v>
      </c>
      <c r="I23" s="418"/>
      <c r="J23" s="369"/>
    </row>
    <row r="24" spans="1:10">
      <c r="A24" s="394"/>
      <c r="B24" s="417"/>
      <c r="C24" s="410"/>
      <c r="D24" s="413" t="s">
        <v>11</v>
      </c>
      <c r="E24" s="412"/>
      <c r="F24" s="413" t="s">
        <v>11</v>
      </c>
      <c r="G24" s="414" t="s">
        <v>11</v>
      </c>
      <c r="H24" s="413" t="s">
        <v>11</v>
      </c>
      <c r="I24" s="418"/>
      <c r="J24" s="369"/>
    </row>
    <row r="25" spans="1:10">
      <c r="A25" s="394"/>
      <c r="B25" s="417"/>
      <c r="C25" s="410"/>
      <c r="D25" s="413" t="s">
        <v>11</v>
      </c>
      <c r="E25" s="412"/>
      <c r="F25" s="413" t="s">
        <v>11</v>
      </c>
      <c r="G25" s="414" t="s">
        <v>11</v>
      </c>
      <c r="H25" s="413" t="s">
        <v>11</v>
      </c>
      <c r="I25" s="418"/>
      <c r="J25" s="369"/>
    </row>
    <row r="26" spans="1:10">
      <c r="A26" s="394"/>
      <c r="B26" s="417"/>
      <c r="C26" s="410"/>
      <c r="D26" s="413" t="s">
        <v>11</v>
      </c>
      <c r="E26" s="412"/>
      <c r="F26" s="413" t="s">
        <v>11</v>
      </c>
      <c r="G26" s="414" t="s">
        <v>11</v>
      </c>
      <c r="H26" s="413" t="s">
        <v>11</v>
      </c>
      <c r="I26" s="418"/>
      <c r="J26" s="369"/>
    </row>
    <row r="27" spans="1:10">
      <c r="A27" s="394"/>
      <c r="B27" s="417"/>
      <c r="C27" s="410"/>
      <c r="D27" s="413" t="s">
        <v>11</v>
      </c>
      <c r="E27" s="412"/>
      <c r="F27" s="413" t="s">
        <v>11</v>
      </c>
      <c r="G27" s="414" t="s">
        <v>11</v>
      </c>
      <c r="H27" s="413" t="s">
        <v>11</v>
      </c>
      <c r="I27" s="418"/>
      <c r="J27" s="369"/>
    </row>
    <row r="30" spans="1:10">
      <c r="B30" s="393" t="s">
        <v>780</v>
      </c>
    </row>
    <row r="31" spans="1:10">
      <c r="B31" s="391" t="s">
        <v>781</v>
      </c>
    </row>
    <row r="32" spans="1:10">
      <c r="B32" s="391" t="s">
        <v>782</v>
      </c>
    </row>
    <row r="33" spans="2:2">
      <c r="B33" s="391" t="s">
        <v>783</v>
      </c>
    </row>
    <row r="34" spans="2:2">
      <c r="B34" s="391" t="s">
        <v>784</v>
      </c>
    </row>
    <row r="36" spans="2:2">
      <c r="B36" s="391" t="s">
        <v>785</v>
      </c>
    </row>
    <row r="37" spans="2:2">
      <c r="B37" s="391" t="s">
        <v>786</v>
      </c>
    </row>
    <row r="38" spans="2:2">
      <c r="B38" s="391" t="s">
        <v>787</v>
      </c>
    </row>
    <row r="39" spans="2:2">
      <c r="B39" s="391" t="s">
        <v>788</v>
      </c>
    </row>
    <row r="41" spans="2:2">
      <c r="B41" s="391" t="s">
        <v>789</v>
      </c>
    </row>
  </sheetData>
  <mergeCells count="8">
    <mergeCell ref="J1:J3"/>
    <mergeCell ref="B5:J5"/>
    <mergeCell ref="B7:B8"/>
    <mergeCell ref="C7:D7"/>
    <mergeCell ref="E7:F7"/>
    <mergeCell ref="G7:H7"/>
    <mergeCell ref="I7:I8"/>
    <mergeCell ref="J7:J8"/>
  </mergeCells>
  <dataValidations count="2">
    <dataValidation type="list" allowBlank="1" showInputMessage="1" showErrorMessage="1" sqref="C9:C27">
      <formula1>$A$1:$A$4</formula1>
    </dataValidation>
    <dataValidation type="list" allowBlank="1" showInputMessage="1" showErrorMessage="1" sqref="E9:E27">
      <formula1>$C$1:$C$4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50"/>
  <sheetViews>
    <sheetView workbookViewId="0">
      <selection activeCell="I40" sqref="I40"/>
    </sheetView>
  </sheetViews>
  <sheetFormatPr defaultRowHeight="12.75"/>
  <cols>
    <col min="1" max="1" width="41.42578125" style="419" customWidth="1"/>
    <col min="2" max="2" width="20.85546875" style="419" customWidth="1"/>
    <col min="3" max="6" width="13.28515625" style="419" customWidth="1"/>
    <col min="7" max="16384" width="9.140625" style="419"/>
  </cols>
  <sheetData>
    <row r="1" spans="1:10">
      <c r="E1" s="420" t="s">
        <v>790</v>
      </c>
      <c r="F1" s="420"/>
    </row>
    <row r="2" spans="1:10">
      <c r="E2" s="421"/>
    </row>
    <row r="3" spans="1:10" ht="15.75">
      <c r="A3" s="422" t="s">
        <v>791</v>
      </c>
      <c r="B3" s="422"/>
      <c r="C3" s="422"/>
      <c r="D3" s="422"/>
      <c r="E3" s="422"/>
      <c r="F3" s="422"/>
    </row>
    <row r="5" spans="1:10">
      <c r="A5" s="423"/>
      <c r="B5" s="423"/>
      <c r="F5" s="421" t="s">
        <v>251</v>
      </c>
    </row>
    <row r="6" spans="1:10" ht="30.75" customHeight="1" thickBot="1">
      <c r="A6" s="424"/>
      <c r="B6" s="425"/>
      <c r="C6" s="426" t="s">
        <v>792</v>
      </c>
      <c r="D6" s="426" t="s">
        <v>793</v>
      </c>
      <c r="E6" s="426" t="s">
        <v>794</v>
      </c>
      <c r="F6" s="427" t="s">
        <v>737</v>
      </c>
    </row>
    <row r="7" spans="1:10" ht="13.5" thickTop="1">
      <c r="A7" s="428" t="s">
        <v>795</v>
      </c>
      <c r="B7" s="429" t="s">
        <v>109</v>
      </c>
      <c r="C7" s="430">
        <v>64822</v>
      </c>
      <c r="D7" s="430">
        <v>67605</v>
      </c>
      <c r="E7" s="430">
        <v>69586</v>
      </c>
      <c r="F7" s="431">
        <v>59631</v>
      </c>
    </row>
    <row r="8" spans="1:10" ht="13.5" thickBot="1">
      <c r="A8" s="432"/>
      <c r="B8" s="433" t="s">
        <v>106</v>
      </c>
      <c r="C8" s="434">
        <v>69329</v>
      </c>
      <c r="D8" s="434">
        <v>64355</v>
      </c>
      <c r="E8" s="434">
        <v>59511</v>
      </c>
      <c r="F8" s="435" t="s">
        <v>796</v>
      </c>
    </row>
    <row r="9" spans="1:10">
      <c r="A9" s="436"/>
      <c r="B9" s="437" t="s">
        <v>797</v>
      </c>
      <c r="C9" s="438">
        <f>IFERROR(C8/C7-1,0)</f>
        <v>6.9528863657400297E-2</v>
      </c>
      <c r="D9" s="438">
        <f>IFERROR(D8/D7-1,0)</f>
        <v>-4.8073367354485641E-2</v>
      </c>
      <c r="E9" s="438">
        <f>IFERROR(E8/E7-1,0)</f>
        <v>-0.14478487051993216</v>
      </c>
      <c r="F9" s="439" t="s">
        <v>796</v>
      </c>
    </row>
    <row r="10" spans="1:10" ht="13.5" thickBot="1">
      <c r="A10" s="440" t="s">
        <v>798</v>
      </c>
      <c r="B10" s="441"/>
      <c r="C10" s="442" t="s">
        <v>796</v>
      </c>
      <c r="D10" s="443">
        <f>IFERROR(D8/C8-1,0)</f>
        <v>-7.1744868669676443E-2</v>
      </c>
      <c r="E10" s="443">
        <f>IFERROR(E8/D8-1,0)</f>
        <v>-7.5269986792013022E-2</v>
      </c>
      <c r="F10" s="443">
        <f>IFERROR(F7/E8-1,0)</f>
        <v>2.0164339365831285E-3</v>
      </c>
    </row>
    <row r="11" spans="1:10" ht="13.5" thickTop="1">
      <c r="A11" s="428" t="s">
        <v>799</v>
      </c>
      <c r="B11" s="429" t="s">
        <v>109</v>
      </c>
      <c r="C11" s="430">
        <v>99972</v>
      </c>
      <c r="D11" s="430">
        <v>114329</v>
      </c>
      <c r="E11" s="430">
        <v>103400</v>
      </c>
      <c r="F11" s="430">
        <v>103468</v>
      </c>
    </row>
    <row r="12" spans="1:10" ht="13.5" thickBot="1">
      <c r="A12" s="432"/>
      <c r="B12" s="433" t="s">
        <v>106</v>
      </c>
      <c r="C12" s="430">
        <v>107511</v>
      </c>
      <c r="D12" s="430">
        <v>104305</v>
      </c>
      <c r="E12" s="430">
        <v>103812</v>
      </c>
      <c r="F12" s="435" t="s">
        <v>796</v>
      </c>
      <c r="J12" s="423"/>
    </row>
    <row r="13" spans="1:10">
      <c r="A13" s="436"/>
      <c r="B13" s="437" t="s">
        <v>797</v>
      </c>
      <c r="C13" s="438">
        <f>IFERROR(C12/C11-1,0)</f>
        <v>7.5411115112231419E-2</v>
      </c>
      <c r="D13" s="438">
        <f>IFERROR(D12/D11-1,0)</f>
        <v>-8.7676792414872917E-2</v>
      </c>
      <c r="E13" s="438">
        <f>IFERROR(E12/E11-1,0)</f>
        <v>3.9845261121855824E-3</v>
      </c>
      <c r="F13" s="439" t="s">
        <v>796</v>
      </c>
    </row>
    <row r="14" spans="1:10" ht="13.5" thickBot="1">
      <c r="A14" s="440" t="s">
        <v>798</v>
      </c>
      <c r="B14" s="441"/>
      <c r="C14" s="442" t="s">
        <v>796</v>
      </c>
      <c r="D14" s="443">
        <f>IFERROR(D12/C12-1,0)</f>
        <v>-2.9820204444196419E-2</v>
      </c>
      <c r="E14" s="443">
        <f>IFERROR(E12/D12-1,0)</f>
        <v>-4.7265231772206651E-3</v>
      </c>
      <c r="F14" s="443">
        <f>IFERROR(F11/E12-1,0)</f>
        <v>-3.3136824259237807E-3</v>
      </c>
      <c r="J14" s="423"/>
    </row>
    <row r="15" spans="1:10" ht="13.5" thickTop="1">
      <c r="A15" s="428" t="s">
        <v>800</v>
      </c>
      <c r="B15" s="429" t="s">
        <v>109</v>
      </c>
      <c r="C15" s="430">
        <v>151374</v>
      </c>
      <c r="D15" s="430">
        <v>168790</v>
      </c>
      <c r="E15" s="430">
        <v>181080</v>
      </c>
      <c r="F15" s="430">
        <v>211953</v>
      </c>
    </row>
    <row r="16" spans="1:10" ht="13.5" thickBot="1">
      <c r="A16" s="432"/>
      <c r="B16" s="433" t="s">
        <v>106</v>
      </c>
      <c r="C16" s="444">
        <v>160679</v>
      </c>
      <c r="D16" s="444">
        <v>164015</v>
      </c>
      <c r="E16" s="444">
        <v>174031</v>
      </c>
      <c r="F16" s="435" t="s">
        <v>796</v>
      </c>
    </row>
    <row r="17" spans="1:10">
      <c r="A17" s="436"/>
      <c r="B17" s="437" t="s">
        <v>797</v>
      </c>
      <c r="C17" s="438">
        <f>IFERROR(C16/C15-1,0)</f>
        <v>6.1470265699525628E-2</v>
      </c>
      <c r="D17" s="438">
        <f>IFERROR(D16/D15-1,0)</f>
        <v>-2.8289590615557803E-2</v>
      </c>
      <c r="E17" s="438">
        <f>IFERROR(E16/E15-1,0)</f>
        <v>-3.892754583609459E-2</v>
      </c>
      <c r="F17" s="439" t="s">
        <v>796</v>
      </c>
    </row>
    <row r="18" spans="1:10" ht="13.5" thickBot="1">
      <c r="A18" s="440" t="s">
        <v>798</v>
      </c>
      <c r="B18" s="441"/>
      <c r="C18" s="442" t="s">
        <v>796</v>
      </c>
      <c r="D18" s="443">
        <f>IFERROR(D16/C16-1,0)</f>
        <v>2.0761891722004711E-2</v>
      </c>
      <c r="E18" s="443">
        <f>IFERROR(E16/D16-1,0)</f>
        <v>6.1067585281833869E-2</v>
      </c>
      <c r="F18" s="443">
        <f>IFERROR(F15/E16-1,0)</f>
        <v>0.21790370681085558</v>
      </c>
      <c r="J18" s="423"/>
    </row>
    <row r="19" spans="1:10" ht="13.5" thickTop="1">
      <c r="A19" s="428" t="s">
        <v>801</v>
      </c>
      <c r="B19" s="429" t="s">
        <v>109</v>
      </c>
      <c r="C19" s="430">
        <v>151353</v>
      </c>
      <c r="D19" s="430">
        <v>168784</v>
      </c>
      <c r="E19" s="430">
        <v>181804</v>
      </c>
      <c r="F19" s="430">
        <v>214558</v>
      </c>
    </row>
    <row r="20" spans="1:10" ht="13.5" thickBot="1">
      <c r="A20" s="432"/>
      <c r="B20" s="433" t="s">
        <v>106</v>
      </c>
      <c r="C20" s="444">
        <v>154079</v>
      </c>
      <c r="D20" s="444">
        <v>170150</v>
      </c>
      <c r="E20" s="444">
        <v>180921</v>
      </c>
      <c r="F20" s="435" t="s">
        <v>796</v>
      </c>
    </row>
    <row r="21" spans="1:10">
      <c r="A21" s="436"/>
      <c r="B21" s="437" t="s">
        <v>797</v>
      </c>
      <c r="C21" s="438">
        <f>IFERROR(C20/C19-1,0)</f>
        <v>1.8010875238680502E-2</v>
      </c>
      <c r="D21" s="438">
        <f>IFERROR(D20/D19-1,0)</f>
        <v>8.093184188074698E-3</v>
      </c>
      <c r="E21" s="438">
        <f>IFERROR(E20/E19-1,0)</f>
        <v>-4.8568788365492832E-3</v>
      </c>
      <c r="F21" s="439" t="s">
        <v>796</v>
      </c>
    </row>
    <row r="22" spans="1:10" ht="13.5" thickBot="1">
      <c r="A22" s="440" t="s">
        <v>798</v>
      </c>
      <c r="B22" s="441"/>
      <c r="C22" s="442" t="s">
        <v>796</v>
      </c>
      <c r="D22" s="443">
        <f>IFERROR(D20/C20-1,0)</f>
        <v>0.10430363644623863</v>
      </c>
      <c r="E22" s="443">
        <f>IFERROR(E20/D20-1,0)</f>
        <v>6.3302967969438795E-2</v>
      </c>
      <c r="F22" s="443">
        <f>IFERROR(F19/E20-1,0)</f>
        <v>0.18592092681336059</v>
      </c>
    </row>
    <row r="23" spans="1:10" ht="13.5" thickTop="1">
      <c r="A23" s="428" t="s">
        <v>802</v>
      </c>
      <c r="B23" s="429" t="s">
        <v>109</v>
      </c>
      <c r="C23" s="445">
        <f>C15-C19</f>
        <v>21</v>
      </c>
      <c r="D23" s="445">
        <f>D15-D19</f>
        <v>6</v>
      </c>
      <c r="E23" s="445">
        <f>E15-E19</f>
        <v>-724</v>
      </c>
      <c r="F23" s="430">
        <f>F15-F19</f>
        <v>-2605</v>
      </c>
    </row>
    <row r="24" spans="1:10" ht="13.5" thickBot="1">
      <c r="A24" s="432"/>
      <c r="B24" s="433" t="s">
        <v>106</v>
      </c>
      <c r="C24" s="446">
        <f>C16-C20</f>
        <v>6600</v>
      </c>
      <c r="D24" s="446">
        <f>D16-D20</f>
        <v>-6135</v>
      </c>
      <c r="E24" s="446">
        <f>E16-E20</f>
        <v>-6890</v>
      </c>
      <c r="F24" s="435" t="s">
        <v>796</v>
      </c>
    </row>
    <row r="25" spans="1:10">
      <c r="A25" s="436"/>
      <c r="B25" s="437" t="s">
        <v>797</v>
      </c>
      <c r="C25" s="438">
        <f>IFERROR(C24/C23-1,0)</f>
        <v>313.28571428571428</v>
      </c>
      <c r="D25" s="438">
        <f>IFERROR(D24/D23-1,0)</f>
        <v>-1023.5</v>
      </c>
      <c r="E25" s="438">
        <f>IFERROR(E24/E23-1,0)</f>
        <v>8.5165745856353592</v>
      </c>
      <c r="F25" s="439" t="s">
        <v>796</v>
      </c>
    </row>
    <row r="26" spans="1:10" ht="13.5" thickBot="1">
      <c r="A26" s="440" t="s">
        <v>798</v>
      </c>
      <c r="B26" s="441"/>
      <c r="C26" s="442" t="s">
        <v>796</v>
      </c>
      <c r="D26" s="443">
        <f>IFERROR(D24/C24-1,0)</f>
        <v>-1.9295454545454547</v>
      </c>
      <c r="E26" s="443">
        <f>IFERROR(E24/D24-1,0)</f>
        <v>0.12306438467807657</v>
      </c>
      <c r="F26" s="443">
        <f>IFERROR(F23/E24-1,0)</f>
        <v>-0.62191582002902757</v>
      </c>
    </row>
    <row r="27" spans="1:10" ht="13.5" thickTop="1">
      <c r="A27" s="447" t="s">
        <v>803</v>
      </c>
      <c r="B27" s="429" t="s">
        <v>109</v>
      </c>
      <c r="C27" s="430">
        <v>331</v>
      </c>
      <c r="D27" s="430">
        <v>266</v>
      </c>
      <c r="E27" s="430">
        <v>256</v>
      </c>
      <c r="F27" s="430">
        <v>120</v>
      </c>
    </row>
    <row r="28" spans="1:10" ht="13.5" thickBot="1">
      <c r="A28" s="432"/>
      <c r="B28" s="433" t="s">
        <v>106</v>
      </c>
      <c r="C28" s="444">
        <v>4349</v>
      </c>
      <c r="D28" s="444">
        <v>-4757</v>
      </c>
      <c r="E28" s="444">
        <v>-4844</v>
      </c>
      <c r="F28" s="435" t="s">
        <v>796</v>
      </c>
    </row>
    <row r="29" spans="1:10">
      <c r="A29" s="436"/>
      <c r="B29" s="437" t="s">
        <v>797</v>
      </c>
      <c r="C29" s="438">
        <f>IFERROR(C28/C27-1,0)</f>
        <v>12.138972809667674</v>
      </c>
      <c r="D29" s="438">
        <f>IFERROR(D28/D27-1,0)</f>
        <v>-18.883458646616543</v>
      </c>
      <c r="E29" s="438">
        <f>IFERROR(E28/E27-1,0)</f>
        <v>-19.921875</v>
      </c>
      <c r="F29" s="439" t="s">
        <v>796</v>
      </c>
    </row>
    <row r="30" spans="1:10" ht="13.5" thickBot="1">
      <c r="A30" s="440" t="s">
        <v>798</v>
      </c>
      <c r="B30" s="441"/>
      <c r="C30" s="442" t="s">
        <v>796</v>
      </c>
      <c r="D30" s="443">
        <f>IFERROR(D28/C28-1,0)</f>
        <v>-2.0938146700390892</v>
      </c>
      <c r="E30" s="443">
        <f>IFERROR(E28/D28-1,0)</f>
        <v>1.8288837502627775E-2</v>
      </c>
      <c r="F30" s="443">
        <f>IFERROR(F27/E28-1,0)</f>
        <v>-1.0247729149463254</v>
      </c>
    </row>
    <row r="31" spans="1:10" ht="9" customHeight="1" thickTop="1" thickBot="1">
      <c r="A31" s="448"/>
      <c r="B31" s="449"/>
      <c r="C31" s="450"/>
      <c r="D31" s="451"/>
      <c r="E31" s="451"/>
      <c r="F31" s="452"/>
    </row>
    <row r="32" spans="1:10" ht="13.5" thickTop="1">
      <c r="A32" s="428" t="s">
        <v>804</v>
      </c>
      <c r="B32" s="429" t="s">
        <v>109</v>
      </c>
      <c r="C32" s="430">
        <v>52</v>
      </c>
      <c r="D32" s="430">
        <v>51</v>
      </c>
      <c r="E32" s="430">
        <v>50</v>
      </c>
      <c r="F32" s="431">
        <v>49</v>
      </c>
    </row>
    <row r="33" spans="1:7" ht="13.5" thickBot="1">
      <c r="A33" s="432"/>
      <c r="B33" s="433" t="s">
        <v>106</v>
      </c>
      <c r="C33" s="444">
        <v>50</v>
      </c>
      <c r="D33" s="444">
        <v>49</v>
      </c>
      <c r="E33" s="444">
        <v>49</v>
      </c>
      <c r="F33" s="453" t="s">
        <v>796</v>
      </c>
    </row>
    <row r="34" spans="1:7">
      <c r="A34" s="436"/>
      <c r="B34" s="437" t="s">
        <v>797</v>
      </c>
      <c r="C34" s="438">
        <f>IFERROR(C33/C32-1,0)</f>
        <v>-3.8461538461538436E-2</v>
      </c>
      <c r="D34" s="438">
        <f>IFERROR(D33/D32-1,0)</f>
        <v>-3.9215686274509776E-2</v>
      </c>
      <c r="E34" s="438">
        <f>IFERROR(E33/E32-1,0)</f>
        <v>-2.0000000000000018E-2</v>
      </c>
      <c r="F34" s="439" t="s">
        <v>796</v>
      </c>
    </row>
    <row r="35" spans="1:7" ht="13.5" thickBot="1">
      <c r="A35" s="440" t="s">
        <v>798</v>
      </c>
      <c r="B35" s="441"/>
      <c r="C35" s="442" t="s">
        <v>796</v>
      </c>
      <c r="D35" s="443">
        <f>IFERROR(D33/C33-1,0)</f>
        <v>-2.0000000000000018E-2</v>
      </c>
      <c r="E35" s="443">
        <f>IFERROR(E33/D33-1,0)</f>
        <v>0</v>
      </c>
      <c r="F35" s="443">
        <f>IFERROR(F32/E33-1,0)</f>
        <v>0</v>
      </c>
    </row>
    <row r="36" spans="1:7" ht="13.5" thickTop="1">
      <c r="A36" s="428" t="s">
        <v>805</v>
      </c>
      <c r="B36" s="429" t="s">
        <v>109</v>
      </c>
      <c r="C36" s="430">
        <v>57268</v>
      </c>
      <c r="D36" s="430">
        <v>63004</v>
      </c>
      <c r="E36" s="430">
        <v>67868</v>
      </c>
      <c r="F36" s="431">
        <v>76283</v>
      </c>
    </row>
    <row r="37" spans="1:7" ht="13.5" thickBot="1">
      <c r="A37" s="432"/>
      <c r="B37" s="433" t="s">
        <v>106</v>
      </c>
      <c r="C37" s="444">
        <v>57145</v>
      </c>
      <c r="D37" s="444">
        <v>61833</v>
      </c>
      <c r="E37" s="444">
        <v>67511</v>
      </c>
      <c r="F37" s="453" t="s">
        <v>796</v>
      </c>
    </row>
    <row r="38" spans="1:7">
      <c r="A38" s="436"/>
      <c r="B38" s="437" t="s">
        <v>797</v>
      </c>
      <c r="C38" s="438">
        <f>IFERROR(C37/C36-1,0)</f>
        <v>-2.1477963260460031E-3</v>
      </c>
      <c r="D38" s="438">
        <f>IFERROR(D37/D36-1,0)</f>
        <v>-1.8586121516094178E-2</v>
      </c>
      <c r="E38" s="438">
        <f>IFERROR(E37/E36-1,0)</f>
        <v>-5.260210997819259E-3</v>
      </c>
      <c r="F38" s="439" t="s">
        <v>796</v>
      </c>
    </row>
    <row r="39" spans="1:7" ht="13.5" thickBot="1">
      <c r="A39" s="440" t="s">
        <v>798</v>
      </c>
      <c r="B39" s="441"/>
      <c r="C39" s="442" t="s">
        <v>796</v>
      </c>
      <c r="D39" s="443">
        <f>IFERROR(D37/C37-1,0)</f>
        <v>8.203692361536441E-2</v>
      </c>
      <c r="E39" s="443">
        <f>IFERROR(E37/D37-1,0)</f>
        <v>9.1827988291041995E-2</v>
      </c>
      <c r="F39" s="443">
        <f>IFERROR(F36/E37-1,0)</f>
        <v>0.12993438106382671</v>
      </c>
    </row>
    <row r="40" spans="1:7" ht="14.25" thickTop="1" thickBot="1">
      <c r="A40" s="448"/>
      <c r="B40" s="449"/>
      <c r="C40" s="450"/>
      <c r="D40" s="451"/>
      <c r="E40" s="451"/>
      <c r="F40" s="452"/>
    </row>
    <row r="41" spans="1:7" ht="13.5" thickTop="1">
      <c r="A41" s="428" t="s">
        <v>806</v>
      </c>
      <c r="B41" s="429" t="s">
        <v>109</v>
      </c>
      <c r="C41" s="430"/>
      <c r="D41" s="430"/>
      <c r="E41" s="430"/>
      <c r="F41" s="431"/>
    </row>
    <row r="42" spans="1:7" ht="13.5" thickBot="1">
      <c r="A42" s="432"/>
      <c r="B42" s="433" t="s">
        <v>106</v>
      </c>
      <c r="C42" s="444"/>
      <c r="D42" s="444"/>
      <c r="E42" s="444"/>
      <c r="F42" s="453" t="s">
        <v>796</v>
      </c>
    </row>
    <row r="43" spans="1:7">
      <c r="A43" s="436"/>
      <c r="B43" s="437" t="s">
        <v>797</v>
      </c>
      <c r="C43" s="438">
        <f>IFERROR(C42/C41-1,0)</f>
        <v>0</v>
      </c>
      <c r="D43" s="438">
        <f>IFERROR(D42/D41-1,0)</f>
        <v>0</v>
      </c>
      <c r="E43" s="438">
        <f>IFERROR(E42/E41-1,0)</f>
        <v>0</v>
      </c>
      <c r="F43" s="439" t="s">
        <v>796</v>
      </c>
    </row>
    <row r="44" spans="1:7" ht="13.5" thickBot="1">
      <c r="A44" s="440" t="s">
        <v>798</v>
      </c>
      <c r="B44" s="441"/>
      <c r="C44" s="442" t="s">
        <v>796</v>
      </c>
      <c r="D44" s="443">
        <f>IFERROR(D42/C42-1,0)</f>
        <v>0</v>
      </c>
      <c r="E44" s="443">
        <f>IFERROR(E42/D42-1,0)</f>
        <v>0</v>
      </c>
      <c r="F44" s="443">
        <f>IFERROR(F41/E42-1,0)</f>
        <v>0</v>
      </c>
    </row>
    <row r="45" spans="1:7" ht="13.5" thickTop="1"/>
    <row r="46" spans="1:7">
      <c r="A46" s="454" t="s">
        <v>807</v>
      </c>
      <c r="B46" s="454"/>
      <c r="C46" s="454"/>
      <c r="D46" s="454"/>
      <c r="E46" s="454"/>
      <c r="F46" s="454"/>
      <c r="G46" s="455"/>
    </row>
    <row r="47" spans="1:7">
      <c r="A47" s="454"/>
      <c r="B47" s="454"/>
      <c r="C47" s="454"/>
      <c r="D47" s="454"/>
      <c r="E47" s="454"/>
      <c r="F47" s="454"/>
      <c r="G47" s="455"/>
    </row>
    <row r="48" spans="1:7">
      <c r="A48" s="454"/>
      <c r="B48" s="454"/>
      <c r="C48" s="454"/>
      <c r="D48" s="454"/>
      <c r="E48" s="454"/>
      <c r="F48" s="454"/>
    </row>
    <row r="50" spans="1:1">
      <c r="A50" s="419" t="s">
        <v>808</v>
      </c>
    </row>
  </sheetData>
  <mergeCells count="12">
    <mergeCell ref="A26:B26"/>
    <mergeCell ref="A30:B30"/>
    <mergeCell ref="A35:B35"/>
    <mergeCell ref="A39:B39"/>
    <mergeCell ref="A44:B44"/>
    <mergeCell ref="A46:F48"/>
    <mergeCell ref="E1:F1"/>
    <mergeCell ref="A3:F3"/>
    <mergeCell ref="A10:B10"/>
    <mergeCell ref="A14:B14"/>
    <mergeCell ref="A18:B18"/>
    <mergeCell ref="A22:B2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46"/>
  <sheetViews>
    <sheetView workbookViewId="0">
      <selection activeCell="H24" sqref="H24"/>
    </sheetView>
  </sheetViews>
  <sheetFormatPr defaultRowHeight="12.75"/>
  <cols>
    <col min="1" max="1" width="23.85546875" style="419" customWidth="1"/>
    <col min="2" max="2" width="16.85546875" style="419" customWidth="1"/>
    <col min="3" max="6" width="15.7109375" style="419" customWidth="1"/>
    <col min="7" max="16384" width="9.140625" style="419"/>
  </cols>
  <sheetData>
    <row r="1" spans="1:6">
      <c r="B1" s="423"/>
      <c r="C1" s="423"/>
      <c r="D1" s="423"/>
      <c r="E1" s="423"/>
      <c r="F1" s="456"/>
    </row>
    <row r="2" spans="1:6" ht="13.5" thickBot="1">
      <c r="B2" s="423"/>
      <c r="C2" s="457"/>
      <c r="D2" s="457"/>
      <c r="E2" s="457"/>
      <c r="F2" s="457"/>
    </row>
    <row r="3" spans="1:6" ht="47.25" customHeight="1" thickBot="1">
      <c r="A3" s="457"/>
      <c r="B3" s="458"/>
      <c r="C3" s="459" t="s">
        <v>809</v>
      </c>
      <c r="D3" s="459" t="s">
        <v>810</v>
      </c>
      <c r="E3" s="460" t="s">
        <v>811</v>
      </c>
      <c r="F3" s="461" t="s">
        <v>812</v>
      </c>
    </row>
    <row r="4" spans="1:6" ht="15" customHeight="1">
      <c r="A4" s="462" t="s">
        <v>813</v>
      </c>
      <c r="B4" s="463"/>
      <c r="C4" s="464">
        <v>6078</v>
      </c>
      <c r="D4" s="464">
        <v>1645</v>
      </c>
      <c r="E4" s="464">
        <v>1282</v>
      </c>
      <c r="F4" s="464">
        <v>6120</v>
      </c>
    </row>
    <row r="5" spans="1:6" ht="15" customHeight="1">
      <c r="A5" s="465" t="s">
        <v>814</v>
      </c>
      <c r="B5" s="466"/>
      <c r="C5" s="467">
        <v>4</v>
      </c>
      <c r="D5" s="467"/>
      <c r="E5" s="467"/>
      <c r="F5" s="468"/>
    </row>
    <row r="6" spans="1:6" ht="15" customHeight="1">
      <c r="A6" s="465" t="s">
        <v>815</v>
      </c>
      <c r="B6" s="466"/>
      <c r="C6" s="467">
        <v>6</v>
      </c>
      <c r="D6" s="467"/>
      <c r="E6" s="467"/>
      <c r="F6" s="468"/>
    </row>
    <row r="7" spans="1:6" ht="15" customHeight="1">
      <c r="A7" s="465" t="s">
        <v>816</v>
      </c>
      <c r="B7" s="466"/>
      <c r="C7" s="467"/>
      <c r="D7" s="467"/>
      <c r="E7" s="467"/>
      <c r="F7" s="468"/>
    </row>
    <row r="8" spans="1:6" ht="15" customHeight="1">
      <c r="A8" s="465" t="s">
        <v>817</v>
      </c>
      <c r="B8" s="466"/>
      <c r="C8" s="467">
        <v>55</v>
      </c>
      <c r="D8" s="467">
        <v>62</v>
      </c>
      <c r="E8" s="467">
        <v>74</v>
      </c>
      <c r="F8" s="467">
        <v>74</v>
      </c>
    </row>
    <row r="9" spans="1:6" ht="15" customHeight="1">
      <c r="A9" s="465" t="s">
        <v>818</v>
      </c>
      <c r="B9" s="466"/>
      <c r="C9" s="467">
        <v>156</v>
      </c>
      <c r="D9" s="467">
        <v>156</v>
      </c>
      <c r="E9" s="467">
        <v>149</v>
      </c>
      <c r="F9" s="467">
        <v>164</v>
      </c>
    </row>
    <row r="10" spans="1:6" ht="15" customHeight="1" thickBot="1">
      <c r="A10" s="469" t="s">
        <v>819</v>
      </c>
      <c r="B10" s="470"/>
      <c r="C10" s="471">
        <v>39</v>
      </c>
      <c r="D10" s="471">
        <v>40</v>
      </c>
      <c r="E10" s="471">
        <v>40</v>
      </c>
      <c r="F10" s="472">
        <v>37</v>
      </c>
    </row>
    <row r="11" spans="1:6">
      <c r="A11" s="473"/>
      <c r="B11" s="473"/>
      <c r="C11" s="473"/>
      <c r="D11" s="473"/>
      <c r="E11" s="473"/>
      <c r="F11" s="473"/>
    </row>
    <row r="12" spans="1:6" ht="13.5" thickBot="1">
      <c r="B12" s="423"/>
      <c r="C12" s="457"/>
      <c r="D12" s="457"/>
      <c r="E12" s="457"/>
      <c r="F12" s="474" t="s">
        <v>251</v>
      </c>
    </row>
    <row r="13" spans="1:6" ht="39.75" customHeight="1" thickBot="1">
      <c r="A13" s="457"/>
      <c r="B13" s="458"/>
      <c r="C13" s="475" t="s">
        <v>820</v>
      </c>
      <c r="D13" s="475" t="s">
        <v>821</v>
      </c>
      <c r="E13" s="475" t="s">
        <v>822</v>
      </c>
      <c r="F13" s="475" t="s">
        <v>823</v>
      </c>
    </row>
    <row r="14" spans="1:6" ht="15" customHeight="1">
      <c r="A14" s="476" t="s">
        <v>824</v>
      </c>
      <c r="B14" s="477"/>
      <c r="C14" s="464"/>
      <c r="D14" s="464"/>
      <c r="E14" s="464"/>
      <c r="F14" s="478"/>
    </row>
    <row r="15" spans="1:6" ht="15" customHeight="1">
      <c r="A15" s="479" t="s">
        <v>825</v>
      </c>
      <c r="B15" s="480"/>
      <c r="C15" s="481"/>
      <c r="D15" s="481"/>
      <c r="E15" s="481"/>
      <c r="F15" s="482"/>
    </row>
    <row r="16" spans="1:6" ht="15" customHeight="1" thickBot="1">
      <c r="A16" s="483" t="s">
        <v>826</v>
      </c>
      <c r="B16" s="484"/>
      <c r="C16" s="485">
        <f>SUM(C14:C15)</f>
        <v>0</v>
      </c>
      <c r="D16" s="485">
        <f>SUM(D14:D15)</f>
        <v>0</v>
      </c>
      <c r="E16" s="485">
        <f>SUM(E14:E15)</f>
        <v>0</v>
      </c>
      <c r="F16" s="485">
        <f>SUM(F14:F15)</f>
        <v>0</v>
      </c>
    </row>
    <row r="17" spans="1:6" s="489" customFormat="1">
      <c r="A17" s="486"/>
      <c r="B17" s="487"/>
      <c r="C17" s="488"/>
      <c r="D17" s="488"/>
      <c r="E17" s="488"/>
      <c r="F17" s="488"/>
    </row>
    <row r="18" spans="1:6" s="489" customFormat="1" ht="13.5" thickBot="1">
      <c r="A18" s="490"/>
      <c r="B18" s="491"/>
      <c r="C18" s="492"/>
      <c r="D18" s="492"/>
      <c r="E18" s="492"/>
      <c r="F18" s="474" t="s">
        <v>251</v>
      </c>
    </row>
    <row r="19" spans="1:6" ht="30" customHeight="1" thickBot="1">
      <c r="A19" s="457"/>
      <c r="B19" s="493"/>
      <c r="C19" s="494" t="s">
        <v>792</v>
      </c>
      <c r="D19" s="494" t="s">
        <v>793</v>
      </c>
      <c r="E19" s="494" t="s">
        <v>794</v>
      </c>
      <c r="F19" s="495" t="s">
        <v>812</v>
      </c>
    </row>
    <row r="20" spans="1:6" ht="15" customHeight="1">
      <c r="A20" s="496" t="s">
        <v>827</v>
      </c>
      <c r="B20" s="497" t="s">
        <v>109</v>
      </c>
      <c r="C20" s="498"/>
      <c r="D20" s="498"/>
      <c r="E20" s="498"/>
      <c r="F20" s="498"/>
    </row>
    <row r="21" spans="1:6" ht="15" customHeight="1">
      <c r="A21" s="499"/>
      <c r="B21" s="500" t="s">
        <v>828</v>
      </c>
      <c r="C21" s="501">
        <v>47</v>
      </c>
      <c r="D21" s="501"/>
      <c r="E21" s="501"/>
      <c r="F21" s="502" t="s">
        <v>796</v>
      </c>
    </row>
    <row r="22" spans="1:6" ht="15" customHeight="1" thickBot="1">
      <c r="A22" s="503"/>
      <c r="B22" s="504" t="s">
        <v>829</v>
      </c>
      <c r="C22" s="505">
        <v>47</v>
      </c>
      <c r="D22" s="505"/>
      <c r="E22" s="505"/>
      <c r="F22" s="506" t="s">
        <v>796</v>
      </c>
    </row>
    <row r="23" spans="1:6" ht="15" customHeight="1">
      <c r="A23" s="499" t="s">
        <v>830</v>
      </c>
      <c r="B23" s="507" t="s">
        <v>109</v>
      </c>
      <c r="C23" s="508"/>
      <c r="D23" s="508"/>
      <c r="E23" s="508"/>
      <c r="F23" s="508"/>
    </row>
    <row r="24" spans="1:6" ht="15" customHeight="1">
      <c r="A24" s="499"/>
      <c r="B24" s="482" t="s">
        <v>828</v>
      </c>
      <c r="C24" s="502"/>
      <c r="D24" s="502">
        <v>1836</v>
      </c>
      <c r="E24" s="502">
        <v>1956</v>
      </c>
      <c r="F24" s="509" t="s">
        <v>796</v>
      </c>
    </row>
    <row r="25" spans="1:6" ht="15" customHeight="1" thickBot="1">
      <c r="A25" s="503"/>
      <c r="B25" s="471" t="s">
        <v>829</v>
      </c>
      <c r="C25" s="505"/>
      <c r="D25" s="505">
        <v>1836</v>
      </c>
      <c r="E25" s="505">
        <v>1956</v>
      </c>
      <c r="F25" s="505" t="s">
        <v>796</v>
      </c>
    </row>
    <row r="26" spans="1:6">
      <c r="A26" s="510" t="s">
        <v>831</v>
      </c>
      <c r="B26" s="511" t="s">
        <v>109</v>
      </c>
      <c r="C26" s="512"/>
      <c r="D26" s="512"/>
      <c r="E26" s="513"/>
      <c r="F26" s="513"/>
    </row>
    <row r="27" spans="1:6">
      <c r="A27" s="510"/>
      <c r="B27" s="514" t="s">
        <v>828</v>
      </c>
      <c r="C27" s="515">
        <v>47</v>
      </c>
      <c r="D27" s="515">
        <v>1836</v>
      </c>
      <c r="E27" s="516">
        <v>1956</v>
      </c>
      <c r="F27" s="517" t="s">
        <v>796</v>
      </c>
    </row>
    <row r="28" spans="1:6" ht="13.5" thickBot="1">
      <c r="A28" s="518"/>
      <c r="B28" s="519" t="s">
        <v>829</v>
      </c>
      <c r="C28" s="485">
        <v>47</v>
      </c>
      <c r="D28" s="520">
        <v>1836</v>
      </c>
      <c r="E28" s="485">
        <v>1956</v>
      </c>
      <c r="F28" s="521" t="s">
        <v>796</v>
      </c>
    </row>
    <row r="29" spans="1:6">
      <c r="A29" s="473"/>
      <c r="B29" s="487"/>
      <c r="C29" s="522"/>
      <c r="D29" s="522"/>
      <c r="E29" s="488"/>
      <c r="F29" s="522"/>
    </row>
    <row r="30" spans="1:6">
      <c r="A30" s="423"/>
      <c r="B30" s="491"/>
      <c r="C30" s="522"/>
      <c r="D30" s="522"/>
      <c r="E30" s="522"/>
      <c r="F30" s="522"/>
    </row>
    <row r="31" spans="1:6">
      <c r="A31" s="423"/>
      <c r="B31" s="491"/>
      <c r="C31" s="522"/>
      <c r="D31" s="522"/>
      <c r="E31" s="522"/>
      <c r="F31" s="522"/>
    </row>
    <row r="32" spans="1:6">
      <c r="B32" s="423"/>
    </row>
    <row r="33" spans="1:7">
      <c r="B33" s="423"/>
    </row>
    <row r="34" spans="1:7" ht="18" customHeight="1">
      <c r="A34" s="523" t="s">
        <v>780</v>
      </c>
      <c r="B34" s="523"/>
      <c r="C34" s="523"/>
      <c r="D34" s="523"/>
      <c r="E34" s="523"/>
      <c r="F34" s="523"/>
    </row>
    <row r="35" spans="1:7" ht="18" customHeight="1">
      <c r="A35" s="524" t="s">
        <v>832</v>
      </c>
      <c r="B35" s="524"/>
      <c r="C35" s="524"/>
      <c r="D35" s="524"/>
      <c r="E35" s="524"/>
      <c r="F35" s="524"/>
      <c r="G35" s="525"/>
    </row>
    <row r="36" spans="1:7" ht="18" customHeight="1">
      <c r="A36" s="524"/>
      <c r="B36" s="524"/>
      <c r="C36" s="524"/>
      <c r="D36" s="524"/>
      <c r="E36" s="524"/>
      <c r="F36" s="524"/>
      <c r="G36" s="525"/>
    </row>
    <row r="37" spans="1:7" ht="18" customHeight="1">
      <c r="A37" s="524"/>
      <c r="B37" s="524"/>
      <c r="C37" s="524"/>
      <c r="D37" s="524"/>
      <c r="E37" s="524"/>
      <c r="F37" s="524"/>
      <c r="G37" s="525"/>
    </row>
    <row r="38" spans="1:7" ht="18" customHeight="1">
      <c r="A38" s="524"/>
      <c r="B38" s="524"/>
      <c r="C38" s="524"/>
      <c r="D38" s="524"/>
      <c r="E38" s="524"/>
      <c r="F38" s="524"/>
      <c r="G38" s="525"/>
    </row>
    <row r="39" spans="1:7" ht="18" customHeight="1">
      <c r="A39" s="526" t="s">
        <v>833</v>
      </c>
      <c r="B39" s="526"/>
      <c r="C39" s="526"/>
      <c r="D39" s="526"/>
      <c r="E39" s="526"/>
      <c r="F39" s="526"/>
      <c r="G39" s="525"/>
    </row>
    <row r="40" spans="1:7" ht="18" customHeight="1">
      <c r="A40" s="526" t="s">
        <v>834</v>
      </c>
      <c r="B40" s="526"/>
      <c r="C40" s="526"/>
      <c r="D40" s="526"/>
      <c r="E40" s="526"/>
      <c r="F40" s="526"/>
      <c r="G40" s="525"/>
    </row>
    <row r="41" spans="1:7" ht="18" customHeight="1">
      <c r="A41" s="526" t="s">
        <v>835</v>
      </c>
      <c r="B41" s="526"/>
      <c r="C41" s="526"/>
      <c r="D41" s="526"/>
      <c r="E41" s="526"/>
      <c r="F41" s="526"/>
      <c r="G41" s="525"/>
    </row>
    <row r="42" spans="1:7" ht="18" customHeight="1">
      <c r="A42" s="454" t="s">
        <v>836</v>
      </c>
      <c r="B42" s="454"/>
      <c r="C42" s="454"/>
      <c r="D42" s="454"/>
      <c r="E42" s="454"/>
      <c r="F42" s="454"/>
      <c r="G42" s="525"/>
    </row>
    <row r="43" spans="1:7" ht="12" customHeight="1">
      <c r="A43" s="454"/>
      <c r="B43" s="454"/>
      <c r="C43" s="454"/>
      <c r="D43" s="454"/>
      <c r="E43" s="454"/>
      <c r="F43" s="454"/>
      <c r="G43" s="525"/>
    </row>
    <row r="44" spans="1:7" ht="18" customHeight="1">
      <c r="A44" s="526" t="s">
        <v>837</v>
      </c>
      <c r="B44" s="526"/>
      <c r="C44" s="526"/>
      <c r="D44" s="526"/>
      <c r="E44" s="526"/>
      <c r="F44" s="526"/>
      <c r="G44" s="525"/>
    </row>
    <row r="45" spans="1:7" ht="21" customHeight="1">
      <c r="A45" s="454" t="s">
        <v>838</v>
      </c>
      <c r="B45" s="454"/>
      <c r="C45" s="454"/>
      <c r="D45" s="454"/>
      <c r="E45" s="454"/>
      <c r="F45" s="454"/>
    </row>
    <row r="46" spans="1:7" ht="9" customHeight="1">
      <c r="A46" s="454"/>
      <c r="B46" s="454"/>
      <c r="C46" s="454"/>
      <c r="D46" s="454"/>
      <c r="E46" s="454"/>
      <c r="F46" s="454"/>
    </row>
  </sheetData>
  <mergeCells count="20">
    <mergeCell ref="A44:F44"/>
    <mergeCell ref="A45:F46"/>
    <mergeCell ref="A26:A28"/>
    <mergeCell ref="A35:F38"/>
    <mergeCell ref="A39:F39"/>
    <mergeCell ref="A40:F40"/>
    <mergeCell ref="A41:F41"/>
    <mergeCell ref="A42:F43"/>
    <mergeCell ref="A10:B10"/>
    <mergeCell ref="A14:B14"/>
    <mergeCell ref="A15:B15"/>
    <mergeCell ref="A16:B16"/>
    <mergeCell ref="A20:A22"/>
    <mergeCell ref="A23:A25"/>
    <mergeCell ref="A4:B4"/>
    <mergeCell ref="A5:B5"/>
    <mergeCell ref="A6:B6"/>
    <mergeCell ref="A7:B7"/>
    <mergeCell ref="A8:B8"/>
    <mergeCell ref="A9:B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143"/>
  <sheetViews>
    <sheetView workbookViewId="0">
      <selection sqref="A1:XFD1048576"/>
    </sheetView>
  </sheetViews>
  <sheetFormatPr defaultRowHeight="15.75"/>
  <cols>
    <col min="1" max="1" width="21.7109375" customWidth="1"/>
    <col min="2" max="2" width="45.7109375" customWidth="1"/>
    <col min="3" max="3" width="7.5703125" customWidth="1"/>
    <col min="4" max="7" width="15.7109375" style="527" customWidth="1"/>
  </cols>
  <sheetData>
    <row r="1" spans="1:8" ht="12.75" customHeight="1">
      <c r="G1" s="528" t="s">
        <v>839</v>
      </c>
    </row>
    <row r="2" spans="1:8" ht="17.25" customHeight="1">
      <c r="A2" s="529" t="s">
        <v>840</v>
      </c>
      <c r="B2" s="529"/>
      <c r="C2" s="529"/>
      <c r="D2" s="529"/>
      <c r="E2" s="529"/>
      <c r="F2" s="529"/>
      <c r="G2" s="529"/>
      <c r="H2" s="233"/>
    </row>
    <row r="3" spans="1:8" ht="12" customHeight="1" thickBot="1">
      <c r="D3"/>
      <c r="E3"/>
      <c r="F3"/>
      <c r="G3" s="530" t="s">
        <v>251</v>
      </c>
    </row>
    <row r="4" spans="1:8" ht="20.25" customHeight="1">
      <c r="A4" s="531" t="s">
        <v>252</v>
      </c>
      <c r="B4" s="532" t="s">
        <v>253</v>
      </c>
      <c r="C4" s="533" t="s">
        <v>254</v>
      </c>
      <c r="D4" s="534" t="s">
        <v>841</v>
      </c>
      <c r="E4" s="535"/>
      <c r="F4" s="535"/>
      <c r="G4" s="536"/>
    </row>
    <row r="5" spans="1:8" ht="28.5" customHeight="1">
      <c r="A5" s="537"/>
      <c r="B5" s="538"/>
      <c r="C5" s="539"/>
      <c r="D5" s="540" t="s">
        <v>842</v>
      </c>
      <c r="E5" s="540" t="s">
        <v>843</v>
      </c>
      <c r="F5" s="540" t="s">
        <v>844</v>
      </c>
      <c r="G5" s="541" t="s">
        <v>845</v>
      </c>
    </row>
    <row r="6" spans="1:8" ht="12.75" customHeight="1" thickBot="1">
      <c r="A6" s="542">
        <v>1</v>
      </c>
      <c r="B6" s="543">
        <v>2</v>
      </c>
      <c r="C6" s="544">
        <v>3</v>
      </c>
      <c r="D6" s="243">
        <v>4</v>
      </c>
      <c r="E6" s="241">
        <v>5</v>
      </c>
      <c r="F6" s="544">
        <v>6</v>
      </c>
      <c r="G6" s="244">
        <v>7</v>
      </c>
    </row>
    <row r="7" spans="1:8" ht="20.100000000000001" customHeight="1">
      <c r="A7" s="545"/>
      <c r="B7" s="546" t="s">
        <v>257</v>
      </c>
      <c r="C7" s="547"/>
      <c r="D7" s="548"/>
      <c r="E7" s="548"/>
      <c r="F7" s="548"/>
      <c r="G7" s="549"/>
    </row>
    <row r="8" spans="1:8" ht="20.100000000000001" customHeight="1">
      <c r="A8" s="550" t="s">
        <v>258</v>
      </c>
      <c r="B8" s="546" t="s">
        <v>259</v>
      </c>
      <c r="C8" s="551" t="s">
        <v>260</v>
      </c>
      <c r="D8" s="552"/>
      <c r="E8" s="552"/>
      <c r="F8" s="552"/>
      <c r="G8" s="553"/>
    </row>
    <row r="9" spans="1:8" ht="20.100000000000001" customHeight="1">
      <c r="A9" s="554"/>
      <c r="B9" s="555" t="s">
        <v>261</v>
      </c>
      <c r="C9" s="556" t="s">
        <v>262</v>
      </c>
      <c r="D9" s="557">
        <f>D11+D18</f>
        <v>49828</v>
      </c>
      <c r="E9" s="557">
        <f>E11+E18</f>
        <v>49754</v>
      </c>
      <c r="F9" s="557">
        <f>F11+F18</f>
        <v>48747</v>
      </c>
      <c r="G9" s="558">
        <f>G11+G18</f>
        <v>46664</v>
      </c>
    </row>
    <row r="10" spans="1:8" ht="13.5" customHeight="1">
      <c r="A10" s="554"/>
      <c r="B10" s="559" t="s">
        <v>263</v>
      </c>
      <c r="C10" s="257"/>
      <c r="D10" s="560"/>
      <c r="E10" s="560"/>
      <c r="F10" s="560"/>
      <c r="G10" s="561"/>
    </row>
    <row r="11" spans="1:8" ht="20.100000000000001" customHeight="1">
      <c r="A11" s="554" t="s">
        <v>264</v>
      </c>
      <c r="B11" s="562" t="s">
        <v>265</v>
      </c>
      <c r="C11" s="257" t="s">
        <v>266</v>
      </c>
      <c r="D11" s="557">
        <v>12</v>
      </c>
      <c r="E11" s="557">
        <v>10</v>
      </c>
      <c r="F11" s="557">
        <v>7</v>
      </c>
      <c r="G11" s="558">
        <v>4</v>
      </c>
    </row>
    <row r="12" spans="1:8" ht="12.75" customHeight="1">
      <c r="A12" s="554"/>
      <c r="B12" s="563" t="s">
        <v>267</v>
      </c>
      <c r="C12" s="257"/>
      <c r="D12" s="560"/>
      <c r="E12" s="560"/>
      <c r="F12" s="560"/>
      <c r="G12" s="561"/>
    </row>
    <row r="13" spans="1:8" ht="20.100000000000001" customHeight="1">
      <c r="A13" s="550" t="s">
        <v>268</v>
      </c>
      <c r="B13" s="564" t="s">
        <v>269</v>
      </c>
      <c r="C13" s="252" t="s">
        <v>270</v>
      </c>
      <c r="D13" s="565"/>
      <c r="E13" s="565"/>
      <c r="F13" s="565"/>
      <c r="G13" s="566"/>
    </row>
    <row r="14" spans="1:8" ht="25.5" customHeight="1">
      <c r="A14" s="550" t="s">
        <v>271</v>
      </c>
      <c r="B14" s="564" t="s">
        <v>272</v>
      </c>
      <c r="C14" s="252" t="s">
        <v>273</v>
      </c>
      <c r="D14" s="565">
        <v>12</v>
      </c>
      <c r="E14" s="565">
        <v>10</v>
      </c>
      <c r="F14" s="565">
        <v>7</v>
      </c>
      <c r="G14" s="566">
        <v>4</v>
      </c>
    </row>
    <row r="15" spans="1:8" ht="20.100000000000001" customHeight="1">
      <c r="A15" s="550" t="s">
        <v>274</v>
      </c>
      <c r="B15" s="564" t="s">
        <v>275</v>
      </c>
      <c r="C15" s="252" t="s">
        <v>276</v>
      </c>
      <c r="D15" s="565"/>
      <c r="E15" s="565"/>
      <c r="F15" s="565"/>
      <c r="G15" s="566"/>
    </row>
    <row r="16" spans="1:8" ht="25.5" customHeight="1">
      <c r="A16" s="550" t="s">
        <v>277</v>
      </c>
      <c r="B16" s="564" t="s">
        <v>278</v>
      </c>
      <c r="C16" s="252" t="s">
        <v>279</v>
      </c>
      <c r="D16" s="565"/>
      <c r="E16" s="565"/>
      <c r="F16" s="565"/>
      <c r="G16" s="566"/>
    </row>
    <row r="17" spans="1:7" ht="12.75">
      <c r="A17" s="550" t="s">
        <v>280</v>
      </c>
      <c r="B17" s="564" t="s">
        <v>281</v>
      </c>
      <c r="C17" s="252" t="s">
        <v>282</v>
      </c>
      <c r="D17" s="565"/>
      <c r="E17" s="565"/>
      <c r="F17" s="565"/>
      <c r="G17" s="566"/>
    </row>
    <row r="18" spans="1:7" ht="12.75">
      <c r="A18" s="554" t="s">
        <v>283</v>
      </c>
      <c r="B18" s="562" t="s">
        <v>284</v>
      </c>
      <c r="C18" s="257" t="s">
        <v>285</v>
      </c>
      <c r="D18" s="557">
        <f>D20+D21</f>
        <v>49816</v>
      </c>
      <c r="E18" s="557">
        <f>E20+E21</f>
        <v>49744</v>
      </c>
      <c r="F18" s="557">
        <f>F20+F21</f>
        <v>48740</v>
      </c>
      <c r="G18" s="558">
        <f>G20+G21</f>
        <v>46660</v>
      </c>
    </row>
    <row r="19" spans="1:7" ht="12.75">
      <c r="A19" s="554"/>
      <c r="B19" s="563" t="s">
        <v>286</v>
      </c>
      <c r="C19" s="257"/>
      <c r="D19" s="560"/>
      <c r="E19" s="560"/>
      <c r="F19" s="560"/>
      <c r="G19" s="561"/>
    </row>
    <row r="20" spans="1:7" ht="12.75">
      <c r="A20" s="550" t="s">
        <v>287</v>
      </c>
      <c r="B20" s="564" t="s">
        <v>288</v>
      </c>
      <c r="C20" s="252" t="s">
        <v>289</v>
      </c>
      <c r="D20" s="565">
        <v>25011</v>
      </c>
      <c r="E20" s="565">
        <v>24568</v>
      </c>
      <c r="F20" s="565">
        <v>24135</v>
      </c>
      <c r="G20" s="566">
        <v>23260</v>
      </c>
    </row>
    <row r="21" spans="1:7" ht="12.75">
      <c r="A21" s="550" t="s">
        <v>290</v>
      </c>
      <c r="B21" s="564" t="s">
        <v>291</v>
      </c>
      <c r="C21" s="252" t="s">
        <v>292</v>
      </c>
      <c r="D21" s="565">
        <v>24805</v>
      </c>
      <c r="E21" s="565">
        <v>25176</v>
      </c>
      <c r="F21" s="565">
        <v>24605</v>
      </c>
      <c r="G21" s="566">
        <v>23400</v>
      </c>
    </row>
    <row r="22" spans="1:7" ht="12.75">
      <c r="A22" s="550" t="s">
        <v>293</v>
      </c>
      <c r="B22" s="564" t="s">
        <v>294</v>
      </c>
      <c r="C22" s="252" t="s">
        <v>295</v>
      </c>
      <c r="D22" s="565"/>
      <c r="E22" s="565"/>
      <c r="F22" s="565"/>
      <c r="G22" s="566"/>
    </row>
    <row r="23" spans="1:7" ht="24">
      <c r="A23" s="550" t="s">
        <v>296</v>
      </c>
      <c r="B23" s="564" t="s">
        <v>297</v>
      </c>
      <c r="C23" s="252" t="s">
        <v>298</v>
      </c>
      <c r="D23" s="565"/>
      <c r="E23" s="565"/>
      <c r="F23" s="565"/>
      <c r="G23" s="566"/>
    </row>
    <row r="24" spans="1:7" ht="36">
      <c r="A24" s="550" t="s">
        <v>299</v>
      </c>
      <c r="B24" s="564" t="s">
        <v>300</v>
      </c>
      <c r="C24" s="252" t="s">
        <v>301</v>
      </c>
      <c r="D24" s="565"/>
      <c r="E24" s="565"/>
      <c r="F24" s="565"/>
      <c r="G24" s="566"/>
    </row>
    <row r="25" spans="1:7" ht="24">
      <c r="A25" s="550" t="s">
        <v>302</v>
      </c>
      <c r="B25" s="564" t="s">
        <v>303</v>
      </c>
      <c r="C25" s="252" t="s">
        <v>304</v>
      </c>
      <c r="D25" s="565"/>
      <c r="E25" s="565"/>
      <c r="F25" s="565"/>
      <c r="G25" s="566"/>
    </row>
    <row r="26" spans="1:7" ht="24">
      <c r="A26" s="550" t="s">
        <v>302</v>
      </c>
      <c r="B26" s="564" t="s">
        <v>305</v>
      </c>
      <c r="C26" s="252" t="s">
        <v>306</v>
      </c>
      <c r="D26" s="565"/>
      <c r="E26" s="565"/>
      <c r="F26" s="565"/>
      <c r="G26" s="566"/>
    </row>
    <row r="27" spans="1:7" ht="12.75">
      <c r="A27" s="550" t="s">
        <v>307</v>
      </c>
      <c r="B27" s="564" t="s">
        <v>308</v>
      </c>
      <c r="C27" s="252" t="s">
        <v>309</v>
      </c>
      <c r="D27" s="565"/>
      <c r="E27" s="565"/>
      <c r="F27" s="565"/>
      <c r="G27" s="566"/>
    </row>
    <row r="28" spans="1:7" ht="24">
      <c r="A28" s="554" t="s">
        <v>310</v>
      </c>
      <c r="B28" s="562" t="s">
        <v>311</v>
      </c>
      <c r="C28" s="257" t="s">
        <v>312</v>
      </c>
      <c r="D28" s="557"/>
      <c r="E28" s="557"/>
      <c r="F28" s="557"/>
      <c r="G28" s="558"/>
    </row>
    <row r="29" spans="1:7" ht="24">
      <c r="A29" s="554"/>
      <c r="B29" s="563" t="s">
        <v>313</v>
      </c>
      <c r="C29" s="257"/>
      <c r="D29" s="560"/>
      <c r="E29" s="560"/>
      <c r="F29" s="560"/>
      <c r="G29" s="561"/>
    </row>
    <row r="30" spans="1:7" ht="24">
      <c r="A30" s="550" t="s">
        <v>314</v>
      </c>
      <c r="B30" s="564" t="s">
        <v>315</v>
      </c>
      <c r="C30" s="252" t="s">
        <v>316</v>
      </c>
      <c r="D30" s="565"/>
      <c r="E30" s="565"/>
      <c r="F30" s="565"/>
      <c r="G30" s="566"/>
    </row>
    <row r="31" spans="1:7" ht="24">
      <c r="A31" s="550" t="s">
        <v>317</v>
      </c>
      <c r="B31" s="564" t="s">
        <v>318</v>
      </c>
      <c r="C31" s="252" t="s">
        <v>319</v>
      </c>
      <c r="D31" s="565"/>
      <c r="E31" s="565"/>
      <c r="F31" s="565"/>
      <c r="G31" s="566"/>
    </row>
    <row r="32" spans="1:7" ht="36">
      <c r="A32" s="550" t="s">
        <v>320</v>
      </c>
      <c r="B32" s="564" t="s">
        <v>321</v>
      </c>
      <c r="C32" s="252" t="s">
        <v>322</v>
      </c>
      <c r="D32" s="565"/>
      <c r="E32" s="565"/>
      <c r="F32" s="565"/>
      <c r="G32" s="566"/>
    </row>
    <row r="33" spans="1:7" ht="36">
      <c r="A33" s="550" t="s">
        <v>323</v>
      </c>
      <c r="B33" s="564" t="s">
        <v>324</v>
      </c>
      <c r="C33" s="252" t="s">
        <v>325</v>
      </c>
      <c r="D33" s="565"/>
      <c r="E33" s="565"/>
      <c r="F33" s="565"/>
      <c r="G33" s="566"/>
    </row>
    <row r="34" spans="1:7" ht="24">
      <c r="A34" s="550" t="s">
        <v>326</v>
      </c>
      <c r="B34" s="564" t="s">
        <v>327</v>
      </c>
      <c r="C34" s="252" t="s">
        <v>328</v>
      </c>
      <c r="D34" s="565"/>
      <c r="E34" s="565"/>
      <c r="F34" s="565"/>
      <c r="G34" s="566"/>
    </row>
    <row r="35" spans="1:7" ht="24">
      <c r="A35" s="550" t="s">
        <v>326</v>
      </c>
      <c r="B35" s="564" t="s">
        <v>329</v>
      </c>
      <c r="C35" s="252" t="s">
        <v>330</v>
      </c>
      <c r="D35" s="565"/>
      <c r="E35" s="565"/>
      <c r="F35" s="565"/>
      <c r="G35" s="566"/>
    </row>
    <row r="36" spans="1:7" ht="36">
      <c r="A36" s="550" t="s">
        <v>331</v>
      </c>
      <c r="B36" s="564" t="s">
        <v>332</v>
      </c>
      <c r="C36" s="252" t="s">
        <v>333</v>
      </c>
      <c r="D36" s="565"/>
      <c r="E36" s="565"/>
      <c r="F36" s="565"/>
      <c r="G36" s="566"/>
    </row>
    <row r="37" spans="1:7" ht="24">
      <c r="A37" s="550" t="s">
        <v>334</v>
      </c>
      <c r="B37" s="564" t="s">
        <v>335</v>
      </c>
      <c r="C37" s="252" t="s">
        <v>336</v>
      </c>
      <c r="D37" s="565"/>
      <c r="E37" s="565"/>
      <c r="F37" s="565"/>
      <c r="G37" s="566"/>
    </row>
    <row r="38" spans="1:7" ht="24">
      <c r="A38" s="550" t="s">
        <v>337</v>
      </c>
      <c r="B38" s="564" t="s">
        <v>338</v>
      </c>
      <c r="C38" s="252" t="s">
        <v>339</v>
      </c>
      <c r="D38" s="565"/>
      <c r="E38" s="565"/>
      <c r="F38" s="565"/>
      <c r="G38" s="566"/>
    </row>
    <row r="39" spans="1:7" ht="24">
      <c r="A39" s="550" t="s">
        <v>340</v>
      </c>
      <c r="B39" s="564" t="s">
        <v>341</v>
      </c>
      <c r="C39" s="252" t="s">
        <v>342</v>
      </c>
      <c r="D39" s="565"/>
      <c r="E39" s="565"/>
      <c r="F39" s="565"/>
      <c r="G39" s="566"/>
    </row>
    <row r="40" spans="1:7" ht="12.75">
      <c r="A40" s="550">
        <v>288</v>
      </c>
      <c r="B40" s="546" t="s">
        <v>343</v>
      </c>
      <c r="C40" s="252" t="s">
        <v>344</v>
      </c>
      <c r="D40" s="565"/>
      <c r="E40" s="565"/>
      <c r="F40" s="565"/>
      <c r="G40" s="566"/>
    </row>
    <row r="41" spans="1:7" ht="12.75">
      <c r="A41" s="554"/>
      <c r="B41" s="555" t="s">
        <v>345</v>
      </c>
      <c r="C41" s="257" t="s">
        <v>346</v>
      </c>
      <c r="D41" s="557">
        <f>D43+D50+D57+D62+D72</f>
        <v>51775</v>
      </c>
      <c r="E41" s="557">
        <f>E43+E50+E57+E72</f>
        <v>50616</v>
      </c>
      <c r="F41" s="557">
        <f>F43+F50+F57+F72</f>
        <v>52097</v>
      </c>
      <c r="G41" s="558">
        <f>G43+G50+G57+G62+G72+G73</f>
        <v>56804</v>
      </c>
    </row>
    <row r="42" spans="1:7" ht="12.75">
      <c r="A42" s="554"/>
      <c r="B42" s="559" t="s">
        <v>347</v>
      </c>
      <c r="C42" s="257"/>
      <c r="D42" s="560"/>
      <c r="E42" s="560"/>
      <c r="F42" s="560"/>
      <c r="G42" s="561"/>
    </row>
    <row r="43" spans="1:7" ht="24">
      <c r="A43" s="550" t="s">
        <v>348</v>
      </c>
      <c r="B43" s="564" t="s">
        <v>349</v>
      </c>
      <c r="C43" s="252" t="s">
        <v>350</v>
      </c>
      <c r="D43" s="565">
        <f>D44+D47</f>
        <v>2000</v>
      </c>
      <c r="E43" s="565">
        <f>E44+E47</f>
        <v>2180</v>
      </c>
      <c r="F43" s="565">
        <f>F44+F47</f>
        <v>2300</v>
      </c>
      <c r="G43" s="566">
        <f>G44+G47</f>
        <v>2200</v>
      </c>
    </row>
    <row r="44" spans="1:7" ht="24">
      <c r="A44" s="550">
        <v>10</v>
      </c>
      <c r="B44" s="564" t="s">
        <v>351</v>
      </c>
      <c r="C44" s="252" t="s">
        <v>352</v>
      </c>
      <c r="D44" s="565">
        <v>1800</v>
      </c>
      <c r="E44" s="565">
        <v>2000</v>
      </c>
      <c r="F44" s="565">
        <v>2100</v>
      </c>
      <c r="G44" s="566">
        <v>2000</v>
      </c>
    </row>
    <row r="45" spans="1:7" ht="12.75">
      <c r="A45" s="550" t="s">
        <v>353</v>
      </c>
      <c r="B45" s="564" t="s">
        <v>354</v>
      </c>
      <c r="C45" s="252" t="s">
        <v>355</v>
      </c>
      <c r="D45" s="565"/>
      <c r="E45" s="565"/>
      <c r="F45" s="565"/>
      <c r="G45" s="566"/>
    </row>
    <row r="46" spans="1:7" ht="12.75">
      <c r="A46" s="550">
        <v>13</v>
      </c>
      <c r="B46" s="564" t="s">
        <v>356</v>
      </c>
      <c r="C46" s="252" t="s">
        <v>357</v>
      </c>
      <c r="D46" s="565"/>
      <c r="E46" s="565"/>
      <c r="F46" s="565"/>
      <c r="G46" s="566"/>
    </row>
    <row r="47" spans="1:7" ht="12.75">
      <c r="A47" s="550" t="s">
        <v>358</v>
      </c>
      <c r="B47" s="564" t="s">
        <v>359</v>
      </c>
      <c r="C47" s="252" t="s">
        <v>360</v>
      </c>
      <c r="D47" s="565">
        <v>200</v>
      </c>
      <c r="E47" s="565">
        <v>180</v>
      </c>
      <c r="F47" s="565">
        <v>200</v>
      </c>
      <c r="G47" s="566">
        <v>200</v>
      </c>
    </row>
    <row r="48" spans="1:7" ht="12.75">
      <c r="A48" s="550" t="s">
        <v>361</v>
      </c>
      <c r="B48" s="564" t="s">
        <v>362</v>
      </c>
      <c r="C48" s="252" t="s">
        <v>363</v>
      </c>
      <c r="D48" s="565"/>
      <c r="E48" s="565"/>
      <c r="F48" s="565"/>
      <c r="G48" s="566"/>
    </row>
    <row r="49" spans="1:7" ht="24">
      <c r="A49" s="550">
        <v>14</v>
      </c>
      <c r="B49" s="564" t="s">
        <v>364</v>
      </c>
      <c r="C49" s="252" t="s">
        <v>365</v>
      </c>
      <c r="D49" s="565"/>
      <c r="E49" s="565"/>
      <c r="F49" s="565"/>
      <c r="G49" s="566"/>
    </row>
    <row r="50" spans="1:7" ht="12.75">
      <c r="A50" s="554">
        <v>20</v>
      </c>
      <c r="B50" s="562" t="s">
        <v>366</v>
      </c>
      <c r="C50" s="257" t="s">
        <v>367</v>
      </c>
      <c r="D50" s="557">
        <f>D52</f>
        <v>36000</v>
      </c>
      <c r="E50" s="557">
        <f>E52</f>
        <v>35000</v>
      </c>
      <c r="F50" s="557">
        <f>F52</f>
        <v>30000</v>
      </c>
      <c r="G50" s="558">
        <f>G52</f>
        <v>20000</v>
      </c>
    </row>
    <row r="51" spans="1:7" ht="12.75">
      <c r="A51" s="554"/>
      <c r="B51" s="563" t="s">
        <v>368</v>
      </c>
      <c r="C51" s="257"/>
      <c r="D51" s="560"/>
      <c r="E51" s="560"/>
      <c r="F51" s="560"/>
      <c r="G51" s="561"/>
    </row>
    <row r="52" spans="1:7" ht="12.75">
      <c r="A52" s="550">
        <v>204</v>
      </c>
      <c r="B52" s="564" t="s">
        <v>369</v>
      </c>
      <c r="C52" s="252" t="s">
        <v>370</v>
      </c>
      <c r="D52" s="565">
        <v>36000</v>
      </c>
      <c r="E52" s="565">
        <v>35000</v>
      </c>
      <c r="F52" s="565">
        <v>30000</v>
      </c>
      <c r="G52" s="566">
        <v>20000</v>
      </c>
    </row>
    <row r="53" spans="1:7" ht="12.75">
      <c r="A53" s="550">
        <v>205</v>
      </c>
      <c r="B53" s="564" t="s">
        <v>371</v>
      </c>
      <c r="C53" s="252" t="s">
        <v>372</v>
      </c>
      <c r="D53" s="565"/>
      <c r="E53" s="565"/>
      <c r="F53" s="565"/>
      <c r="G53" s="566"/>
    </row>
    <row r="54" spans="1:7" ht="24">
      <c r="A54" s="550" t="s">
        <v>373</v>
      </c>
      <c r="B54" s="564" t="s">
        <v>374</v>
      </c>
      <c r="C54" s="252" t="s">
        <v>375</v>
      </c>
      <c r="D54" s="565"/>
      <c r="E54" s="565"/>
      <c r="F54" s="565"/>
      <c r="G54" s="566"/>
    </row>
    <row r="55" spans="1:7" ht="24">
      <c r="A55" s="550" t="s">
        <v>376</v>
      </c>
      <c r="B55" s="564" t="s">
        <v>377</v>
      </c>
      <c r="C55" s="252" t="s">
        <v>378</v>
      </c>
      <c r="D55" s="565"/>
      <c r="E55" s="565"/>
      <c r="F55" s="565"/>
      <c r="G55" s="566"/>
    </row>
    <row r="56" spans="1:7" ht="12.75">
      <c r="A56" s="550">
        <v>206</v>
      </c>
      <c r="B56" s="564" t="s">
        <v>379</v>
      </c>
      <c r="C56" s="252" t="s">
        <v>380</v>
      </c>
      <c r="D56" s="565"/>
      <c r="E56" s="565"/>
      <c r="F56" s="565"/>
      <c r="G56" s="566"/>
    </row>
    <row r="57" spans="1:7" ht="12.75">
      <c r="A57" s="554" t="s">
        <v>381</v>
      </c>
      <c r="B57" s="562" t="s">
        <v>382</v>
      </c>
      <c r="C57" s="257" t="s">
        <v>383</v>
      </c>
      <c r="D57" s="557">
        <f>D59</f>
        <v>820</v>
      </c>
      <c r="E57" s="557">
        <f>E59</f>
        <v>800</v>
      </c>
      <c r="F57" s="557">
        <f>F59</f>
        <v>400</v>
      </c>
      <c r="G57" s="558">
        <f>G59</f>
        <v>600</v>
      </c>
    </row>
    <row r="58" spans="1:7" ht="12.75">
      <c r="A58" s="554"/>
      <c r="B58" s="563" t="s">
        <v>384</v>
      </c>
      <c r="C58" s="257"/>
      <c r="D58" s="560"/>
      <c r="E58" s="560"/>
      <c r="F58" s="560"/>
      <c r="G58" s="561"/>
    </row>
    <row r="59" spans="1:7" ht="24">
      <c r="A59" s="550" t="s">
        <v>385</v>
      </c>
      <c r="B59" s="564" t="s">
        <v>386</v>
      </c>
      <c r="C59" s="252" t="s">
        <v>387</v>
      </c>
      <c r="D59" s="565">
        <v>820</v>
      </c>
      <c r="E59" s="565">
        <v>800</v>
      </c>
      <c r="F59" s="565">
        <v>400</v>
      </c>
      <c r="G59" s="566">
        <v>600</v>
      </c>
    </row>
    <row r="60" spans="1:7" ht="12.75">
      <c r="A60" s="550">
        <v>223</v>
      </c>
      <c r="B60" s="564" t="s">
        <v>388</v>
      </c>
      <c r="C60" s="252" t="s">
        <v>389</v>
      </c>
      <c r="D60" s="565"/>
      <c r="E60" s="565"/>
      <c r="F60" s="565"/>
      <c r="G60" s="566"/>
    </row>
    <row r="61" spans="1:7" ht="24">
      <c r="A61" s="550">
        <v>224</v>
      </c>
      <c r="B61" s="564" t="s">
        <v>390</v>
      </c>
      <c r="C61" s="252" t="s">
        <v>391</v>
      </c>
      <c r="D61" s="565"/>
      <c r="E61" s="565"/>
      <c r="F61" s="565"/>
      <c r="G61" s="566"/>
    </row>
    <row r="62" spans="1:7" ht="12.75">
      <c r="A62" s="554">
        <v>23</v>
      </c>
      <c r="B62" s="562" t="s">
        <v>392</v>
      </c>
      <c r="C62" s="257" t="s">
        <v>393</v>
      </c>
      <c r="D62" s="567">
        <f>D66</f>
        <v>260</v>
      </c>
      <c r="E62" s="567"/>
      <c r="F62" s="567"/>
      <c r="G62" s="568">
        <f>G66</f>
        <v>350</v>
      </c>
    </row>
    <row r="63" spans="1:7" ht="24">
      <c r="A63" s="554"/>
      <c r="B63" s="563" t="s">
        <v>394</v>
      </c>
      <c r="C63" s="257"/>
      <c r="D63" s="569"/>
      <c r="E63" s="569"/>
      <c r="F63" s="569"/>
      <c r="G63" s="570"/>
    </row>
    <row r="64" spans="1:7" ht="24">
      <c r="A64" s="550">
        <v>230</v>
      </c>
      <c r="B64" s="564" t="s">
        <v>395</v>
      </c>
      <c r="C64" s="252" t="s">
        <v>396</v>
      </c>
      <c r="D64" s="565"/>
      <c r="E64" s="565"/>
      <c r="F64" s="565"/>
      <c r="G64" s="566"/>
    </row>
    <row r="65" spans="1:7" ht="24">
      <c r="A65" s="550">
        <v>231</v>
      </c>
      <c r="B65" s="564" t="s">
        <v>397</v>
      </c>
      <c r="C65" s="252" t="s">
        <v>398</v>
      </c>
      <c r="D65" s="565"/>
      <c r="E65" s="565"/>
      <c r="F65" s="565"/>
      <c r="G65" s="566"/>
    </row>
    <row r="66" spans="1:7" ht="24">
      <c r="A66" s="550" t="s">
        <v>399</v>
      </c>
      <c r="B66" s="564" t="s">
        <v>400</v>
      </c>
      <c r="C66" s="252" t="s">
        <v>401</v>
      </c>
      <c r="D66" s="565">
        <v>260</v>
      </c>
      <c r="E66" s="565"/>
      <c r="F66" s="565"/>
      <c r="G66" s="566">
        <v>350</v>
      </c>
    </row>
    <row r="67" spans="1:7" ht="24">
      <c r="A67" s="550" t="s">
        <v>402</v>
      </c>
      <c r="B67" s="564" t="s">
        <v>403</v>
      </c>
      <c r="C67" s="252" t="s">
        <v>404</v>
      </c>
      <c r="D67" s="565"/>
      <c r="E67" s="565"/>
      <c r="F67" s="565"/>
      <c r="G67" s="566"/>
    </row>
    <row r="68" spans="1:7" ht="24">
      <c r="A68" s="550">
        <v>235</v>
      </c>
      <c r="B68" s="564" t="s">
        <v>405</v>
      </c>
      <c r="C68" s="252" t="s">
        <v>406</v>
      </c>
      <c r="D68" s="565"/>
      <c r="E68" s="565"/>
      <c r="F68" s="565"/>
      <c r="G68" s="566"/>
    </row>
    <row r="69" spans="1:7" ht="24">
      <c r="A69" s="550" t="s">
        <v>407</v>
      </c>
      <c r="B69" s="564" t="s">
        <v>408</v>
      </c>
      <c r="C69" s="252" t="s">
        <v>409</v>
      </c>
      <c r="D69" s="565"/>
      <c r="E69" s="565"/>
      <c r="F69" s="565"/>
      <c r="G69" s="566"/>
    </row>
    <row r="70" spans="1:7" ht="24">
      <c r="A70" s="550">
        <v>237</v>
      </c>
      <c r="B70" s="564" t="s">
        <v>410</v>
      </c>
      <c r="C70" s="252" t="s">
        <v>411</v>
      </c>
      <c r="D70" s="565"/>
      <c r="E70" s="565"/>
      <c r="F70" s="565"/>
      <c r="G70" s="566"/>
    </row>
    <row r="71" spans="1:7" ht="12.75">
      <c r="A71" s="550" t="s">
        <v>412</v>
      </c>
      <c r="B71" s="564" t="s">
        <v>413</v>
      </c>
      <c r="C71" s="252" t="s">
        <v>414</v>
      </c>
      <c r="D71" s="565"/>
      <c r="E71" s="565"/>
      <c r="F71" s="565"/>
      <c r="G71" s="566"/>
    </row>
    <row r="72" spans="1:7" ht="12.75">
      <c r="A72" s="550">
        <v>24</v>
      </c>
      <c r="B72" s="564" t="s">
        <v>415</v>
      </c>
      <c r="C72" s="252" t="s">
        <v>416</v>
      </c>
      <c r="D72" s="565">
        <v>12695</v>
      </c>
      <c r="E72" s="565">
        <v>12636</v>
      </c>
      <c r="F72" s="565">
        <v>19397</v>
      </c>
      <c r="G72" s="566">
        <v>14654</v>
      </c>
    </row>
    <row r="73" spans="1:7" ht="24">
      <c r="A73" s="550" t="s">
        <v>417</v>
      </c>
      <c r="B73" s="564" t="s">
        <v>418</v>
      </c>
      <c r="C73" s="252" t="s">
        <v>419</v>
      </c>
      <c r="D73" s="565"/>
      <c r="E73" s="565"/>
      <c r="F73" s="565"/>
      <c r="G73" s="566">
        <v>19000</v>
      </c>
    </row>
    <row r="74" spans="1:7" ht="24">
      <c r="A74" s="550"/>
      <c r="B74" s="546" t="s">
        <v>420</v>
      </c>
      <c r="C74" s="252" t="s">
        <v>421</v>
      </c>
      <c r="D74" s="565">
        <f>D9+D41</f>
        <v>101603</v>
      </c>
      <c r="E74" s="565">
        <f>E9+E41</f>
        <v>100370</v>
      </c>
      <c r="F74" s="565">
        <f>F9+F41</f>
        <v>100844</v>
      </c>
      <c r="G74" s="566">
        <f>G9+G41</f>
        <v>103468</v>
      </c>
    </row>
    <row r="75" spans="1:7" ht="12.75">
      <c r="A75" s="550">
        <v>88</v>
      </c>
      <c r="B75" s="546" t="s">
        <v>422</v>
      </c>
      <c r="C75" s="252" t="s">
        <v>423</v>
      </c>
      <c r="D75" s="565">
        <v>274</v>
      </c>
      <c r="E75" s="565">
        <v>274</v>
      </c>
      <c r="F75" s="565">
        <v>274</v>
      </c>
      <c r="G75" s="566">
        <v>274</v>
      </c>
    </row>
    <row r="76" spans="1:7" ht="12.75">
      <c r="A76" s="545"/>
      <c r="B76" s="546" t="s">
        <v>424</v>
      </c>
      <c r="C76" s="268"/>
      <c r="D76" s="565"/>
      <c r="E76" s="565"/>
      <c r="F76" s="565"/>
      <c r="G76" s="566"/>
    </row>
    <row r="77" spans="1:7" ht="12.75">
      <c r="A77" s="554"/>
      <c r="B77" s="555" t="s">
        <v>425</v>
      </c>
      <c r="C77" s="257" t="s">
        <v>426</v>
      </c>
      <c r="D77" s="557">
        <v>57025</v>
      </c>
      <c r="E77" s="557">
        <v>59745</v>
      </c>
      <c r="F77" s="557">
        <v>59152</v>
      </c>
      <c r="G77" s="558">
        <v>59631</v>
      </c>
    </row>
    <row r="78" spans="1:7" ht="24">
      <c r="A78" s="554"/>
      <c r="B78" s="559" t="s">
        <v>427</v>
      </c>
      <c r="C78" s="257"/>
      <c r="D78" s="560"/>
      <c r="E78" s="560"/>
      <c r="F78" s="560"/>
      <c r="G78" s="561"/>
    </row>
    <row r="79" spans="1:7" ht="12.75">
      <c r="A79" s="550" t="s">
        <v>428</v>
      </c>
      <c r="B79" s="564" t="s">
        <v>429</v>
      </c>
      <c r="C79" s="252" t="s">
        <v>430</v>
      </c>
      <c r="D79" s="565">
        <v>17263</v>
      </c>
      <c r="E79" s="565">
        <v>17263</v>
      </c>
      <c r="F79" s="565">
        <v>17263</v>
      </c>
      <c r="G79" s="566">
        <v>17263</v>
      </c>
    </row>
    <row r="80" spans="1:7" ht="12.75">
      <c r="A80" s="550">
        <v>31</v>
      </c>
      <c r="B80" s="564" t="s">
        <v>431</v>
      </c>
      <c r="C80" s="252" t="s">
        <v>432</v>
      </c>
      <c r="D80" s="565"/>
      <c r="E80" s="565"/>
      <c r="F80" s="565"/>
      <c r="G80" s="566"/>
    </row>
    <row r="81" spans="1:7" ht="12.75">
      <c r="A81" s="550">
        <v>306</v>
      </c>
      <c r="B81" s="564" t="s">
        <v>433</v>
      </c>
      <c r="C81" s="252" t="s">
        <v>434</v>
      </c>
      <c r="D81" s="565"/>
      <c r="E81" s="565"/>
      <c r="F81" s="565"/>
      <c r="G81" s="566"/>
    </row>
    <row r="82" spans="1:7" ht="12.75">
      <c r="A82" s="550">
        <v>32</v>
      </c>
      <c r="B82" s="564" t="s">
        <v>435</v>
      </c>
      <c r="C82" s="252" t="s">
        <v>436</v>
      </c>
      <c r="D82" s="565"/>
      <c r="E82" s="565"/>
      <c r="F82" s="565"/>
      <c r="G82" s="566"/>
    </row>
    <row r="83" spans="1:7" ht="60">
      <c r="A83" s="550" t="s">
        <v>437</v>
      </c>
      <c r="B83" s="564" t="s">
        <v>438</v>
      </c>
      <c r="C83" s="252" t="s">
        <v>439</v>
      </c>
      <c r="D83" s="565">
        <v>12102</v>
      </c>
      <c r="E83" s="565">
        <v>12102</v>
      </c>
      <c r="F83" s="565">
        <v>12102</v>
      </c>
      <c r="G83" s="566">
        <v>12102</v>
      </c>
    </row>
    <row r="84" spans="1:7" ht="48">
      <c r="A84" s="550" t="s">
        <v>440</v>
      </c>
      <c r="B84" s="564" t="s">
        <v>846</v>
      </c>
      <c r="C84" s="252" t="s">
        <v>442</v>
      </c>
      <c r="D84" s="565"/>
      <c r="E84" s="565"/>
      <c r="F84" s="565"/>
      <c r="G84" s="566"/>
    </row>
    <row r="85" spans="1:7" ht="12.75">
      <c r="A85" s="550">
        <v>34</v>
      </c>
      <c r="B85" s="564" t="s">
        <v>443</v>
      </c>
      <c r="C85" s="252" t="s">
        <v>444</v>
      </c>
      <c r="D85" s="565">
        <v>41106</v>
      </c>
      <c r="E85" s="565">
        <v>41340</v>
      </c>
      <c r="F85" s="565">
        <v>41106</v>
      </c>
      <c r="G85" s="566">
        <v>41106</v>
      </c>
    </row>
    <row r="86" spans="1:7" ht="12.75">
      <c r="A86" s="550">
        <v>340</v>
      </c>
      <c r="B86" s="564" t="s">
        <v>445</v>
      </c>
      <c r="C86" s="252" t="s">
        <v>446</v>
      </c>
      <c r="D86" s="565">
        <v>41106</v>
      </c>
      <c r="E86" s="565">
        <v>41106</v>
      </c>
      <c r="F86" s="565">
        <v>41106</v>
      </c>
      <c r="G86" s="566">
        <v>41106</v>
      </c>
    </row>
    <row r="87" spans="1:7" ht="12.75">
      <c r="A87" s="550">
        <v>341</v>
      </c>
      <c r="B87" s="564" t="s">
        <v>447</v>
      </c>
      <c r="C87" s="252" t="s">
        <v>448</v>
      </c>
      <c r="D87" s="565"/>
      <c r="E87" s="565">
        <v>234</v>
      </c>
      <c r="F87" s="565"/>
      <c r="G87" s="566">
        <v>120</v>
      </c>
    </row>
    <row r="88" spans="1:7" ht="12.75">
      <c r="A88" s="550"/>
      <c r="B88" s="564" t="s">
        <v>449</v>
      </c>
      <c r="C88" s="252" t="s">
        <v>450</v>
      </c>
      <c r="D88" s="565"/>
      <c r="E88" s="565"/>
      <c r="F88" s="565"/>
      <c r="G88" s="566"/>
    </row>
    <row r="89" spans="1:7" ht="12.75">
      <c r="A89" s="550">
        <v>35</v>
      </c>
      <c r="B89" s="564" t="s">
        <v>451</v>
      </c>
      <c r="C89" s="252" t="s">
        <v>452</v>
      </c>
      <c r="D89" s="565">
        <v>13446</v>
      </c>
      <c r="E89" s="565">
        <v>10960</v>
      </c>
      <c r="F89" s="565">
        <v>11319</v>
      </c>
      <c r="G89" s="566">
        <v>10960</v>
      </c>
    </row>
    <row r="90" spans="1:7" ht="12.75">
      <c r="A90" s="550">
        <v>350</v>
      </c>
      <c r="B90" s="564" t="s">
        <v>453</v>
      </c>
      <c r="C90" s="252" t="s">
        <v>454</v>
      </c>
      <c r="D90" s="565">
        <v>10960</v>
      </c>
      <c r="E90" s="565">
        <v>10960</v>
      </c>
      <c r="F90" s="565">
        <v>10960</v>
      </c>
      <c r="G90" s="566">
        <v>10960</v>
      </c>
    </row>
    <row r="91" spans="1:7" ht="12.75">
      <c r="A91" s="550">
        <v>351</v>
      </c>
      <c r="B91" s="564" t="s">
        <v>455</v>
      </c>
      <c r="C91" s="252" t="s">
        <v>456</v>
      </c>
      <c r="D91" s="565">
        <v>2486</v>
      </c>
      <c r="E91" s="565"/>
      <c r="F91" s="565">
        <v>359</v>
      </c>
      <c r="G91" s="566"/>
    </row>
    <row r="92" spans="1:7" ht="24">
      <c r="A92" s="554"/>
      <c r="B92" s="555" t="s">
        <v>457</v>
      </c>
      <c r="C92" s="257" t="s">
        <v>458</v>
      </c>
      <c r="D92" s="557">
        <v>8900</v>
      </c>
      <c r="E92" s="557">
        <v>8500</v>
      </c>
      <c r="F92" s="557">
        <v>8900</v>
      </c>
      <c r="G92" s="558">
        <v>9100</v>
      </c>
    </row>
    <row r="93" spans="1:7" ht="12.75">
      <c r="A93" s="554"/>
      <c r="B93" s="559" t="s">
        <v>459</v>
      </c>
      <c r="C93" s="257"/>
      <c r="D93" s="560"/>
      <c r="E93" s="560"/>
      <c r="F93" s="560"/>
      <c r="G93" s="561"/>
    </row>
    <row r="94" spans="1:7" ht="12.75">
      <c r="A94" s="554">
        <v>40</v>
      </c>
      <c r="B94" s="562" t="s">
        <v>460</v>
      </c>
      <c r="C94" s="257" t="s">
        <v>461</v>
      </c>
      <c r="D94" s="557">
        <v>8900</v>
      </c>
      <c r="E94" s="557">
        <v>8500</v>
      </c>
      <c r="F94" s="557">
        <v>8900</v>
      </c>
      <c r="G94" s="558">
        <v>9100</v>
      </c>
    </row>
    <row r="95" spans="1:7" ht="12.75">
      <c r="A95" s="554"/>
      <c r="B95" s="563" t="s">
        <v>462</v>
      </c>
      <c r="C95" s="257"/>
      <c r="D95" s="560"/>
      <c r="E95" s="560"/>
      <c r="F95" s="560"/>
      <c r="G95" s="561"/>
    </row>
    <row r="96" spans="1:7" ht="24">
      <c r="A96" s="550">
        <v>404</v>
      </c>
      <c r="B96" s="564" t="s">
        <v>463</v>
      </c>
      <c r="C96" s="252" t="s">
        <v>464</v>
      </c>
      <c r="D96" s="565">
        <v>8900</v>
      </c>
      <c r="E96" s="565">
        <v>8500</v>
      </c>
      <c r="F96" s="565">
        <v>8900</v>
      </c>
      <c r="G96" s="566">
        <v>9100</v>
      </c>
    </row>
    <row r="97" spans="1:7" ht="12.75">
      <c r="A97" s="550">
        <v>400</v>
      </c>
      <c r="B97" s="564" t="s">
        <v>465</v>
      </c>
      <c r="C97" s="252" t="s">
        <v>466</v>
      </c>
      <c r="D97" s="565"/>
      <c r="E97" s="565"/>
      <c r="F97" s="565"/>
      <c r="G97" s="566"/>
    </row>
    <row r="98" spans="1:7" ht="12.75">
      <c r="A98" s="550" t="s">
        <v>467</v>
      </c>
      <c r="B98" s="564" t="s">
        <v>468</v>
      </c>
      <c r="C98" s="252" t="s">
        <v>469</v>
      </c>
      <c r="D98" s="565"/>
      <c r="E98" s="565"/>
      <c r="F98" s="565"/>
      <c r="G98" s="566"/>
    </row>
    <row r="99" spans="1:7" ht="12.75">
      <c r="A99" s="554">
        <v>41</v>
      </c>
      <c r="B99" s="562" t="s">
        <v>470</v>
      </c>
      <c r="C99" s="257" t="s">
        <v>471</v>
      </c>
      <c r="D99" s="557"/>
      <c r="E99" s="557"/>
      <c r="F99" s="557"/>
      <c r="G99" s="558"/>
    </row>
    <row r="100" spans="1:7" ht="12.75">
      <c r="A100" s="554"/>
      <c r="B100" s="563" t="s">
        <v>472</v>
      </c>
      <c r="C100" s="257"/>
      <c r="D100" s="560"/>
      <c r="E100" s="560"/>
      <c r="F100" s="560"/>
      <c r="G100" s="561"/>
    </row>
    <row r="101" spans="1:7" ht="12.75">
      <c r="A101" s="550">
        <v>410</v>
      </c>
      <c r="B101" s="564" t="s">
        <v>473</v>
      </c>
      <c r="C101" s="252" t="s">
        <v>474</v>
      </c>
      <c r="D101" s="565"/>
      <c r="E101" s="565"/>
      <c r="F101" s="565"/>
      <c r="G101" s="566"/>
    </row>
    <row r="102" spans="1:7" ht="36">
      <c r="A102" s="550" t="s">
        <v>475</v>
      </c>
      <c r="B102" s="564" t="s">
        <v>476</v>
      </c>
      <c r="C102" s="252" t="s">
        <v>477</v>
      </c>
      <c r="D102" s="565"/>
      <c r="E102" s="565"/>
      <c r="F102" s="565"/>
      <c r="G102" s="566"/>
    </row>
    <row r="103" spans="1:7" ht="36">
      <c r="A103" s="550" t="s">
        <v>475</v>
      </c>
      <c r="B103" s="564" t="s">
        <v>478</v>
      </c>
      <c r="C103" s="252" t="s">
        <v>479</v>
      </c>
      <c r="D103" s="565"/>
      <c r="E103" s="565"/>
      <c r="F103" s="565"/>
      <c r="G103" s="566"/>
    </row>
    <row r="104" spans="1:7" ht="24">
      <c r="A104" s="550" t="s">
        <v>480</v>
      </c>
      <c r="B104" s="564" t="s">
        <v>481</v>
      </c>
      <c r="C104" s="252" t="s">
        <v>482</v>
      </c>
      <c r="D104" s="565"/>
      <c r="E104" s="565"/>
      <c r="F104" s="565"/>
      <c r="G104" s="566"/>
    </row>
    <row r="105" spans="1:7" ht="24">
      <c r="A105" s="550" t="s">
        <v>483</v>
      </c>
      <c r="B105" s="564" t="s">
        <v>484</v>
      </c>
      <c r="C105" s="252" t="s">
        <v>485</v>
      </c>
      <c r="D105" s="565"/>
      <c r="E105" s="565"/>
      <c r="F105" s="565"/>
      <c r="G105" s="566"/>
    </row>
    <row r="106" spans="1:7" ht="12.75">
      <c r="A106" s="550">
        <v>413</v>
      </c>
      <c r="B106" s="564" t="s">
        <v>486</v>
      </c>
      <c r="C106" s="252" t="s">
        <v>487</v>
      </c>
      <c r="D106" s="565"/>
      <c r="E106" s="565"/>
      <c r="F106" s="565"/>
      <c r="G106" s="566"/>
    </row>
    <row r="107" spans="1:7" ht="12.75">
      <c r="A107" s="550">
        <v>419</v>
      </c>
      <c r="B107" s="564" t="s">
        <v>488</v>
      </c>
      <c r="C107" s="252" t="s">
        <v>489</v>
      </c>
      <c r="D107" s="565"/>
      <c r="E107" s="565"/>
      <c r="F107" s="565"/>
      <c r="G107" s="566"/>
    </row>
    <row r="108" spans="1:7" ht="24">
      <c r="A108" s="550" t="s">
        <v>490</v>
      </c>
      <c r="B108" s="564" t="s">
        <v>491</v>
      </c>
      <c r="C108" s="252" t="s">
        <v>492</v>
      </c>
      <c r="D108" s="565"/>
      <c r="E108" s="565"/>
      <c r="F108" s="565"/>
      <c r="G108" s="566"/>
    </row>
    <row r="109" spans="1:7" ht="12.75">
      <c r="A109" s="550">
        <v>498</v>
      </c>
      <c r="B109" s="546" t="s">
        <v>493</v>
      </c>
      <c r="C109" s="252" t="s">
        <v>494</v>
      </c>
      <c r="D109" s="565"/>
      <c r="E109" s="565"/>
      <c r="F109" s="565"/>
      <c r="G109" s="566"/>
    </row>
    <row r="110" spans="1:7" ht="24">
      <c r="A110" s="550" t="s">
        <v>495</v>
      </c>
      <c r="B110" s="546" t="s">
        <v>496</v>
      </c>
      <c r="C110" s="252" t="s">
        <v>497</v>
      </c>
      <c r="D110" s="565"/>
      <c r="E110" s="565"/>
      <c r="F110" s="565"/>
      <c r="G110" s="566"/>
    </row>
    <row r="111" spans="1:7" ht="24">
      <c r="A111" s="554"/>
      <c r="B111" s="555" t="s">
        <v>498</v>
      </c>
      <c r="C111" s="257" t="s">
        <v>499</v>
      </c>
      <c r="D111" s="557">
        <v>35678</v>
      </c>
      <c r="E111" s="557">
        <v>32125</v>
      </c>
      <c r="F111" s="557">
        <v>32792</v>
      </c>
      <c r="G111" s="558">
        <v>34737</v>
      </c>
    </row>
    <row r="112" spans="1:7" ht="12.75">
      <c r="A112" s="554"/>
      <c r="B112" s="559" t="s">
        <v>500</v>
      </c>
      <c r="C112" s="257"/>
      <c r="D112" s="560"/>
      <c r="E112" s="560"/>
      <c r="F112" s="560"/>
      <c r="G112" s="561"/>
    </row>
    <row r="113" spans="1:7" ht="12.75">
      <c r="A113" s="550">
        <v>467</v>
      </c>
      <c r="B113" s="564" t="s">
        <v>501</v>
      </c>
      <c r="C113" s="252" t="s">
        <v>502</v>
      </c>
      <c r="D113" s="565"/>
      <c r="E113" s="565"/>
      <c r="F113" s="565"/>
      <c r="G113" s="566"/>
    </row>
    <row r="114" spans="1:7" ht="12.75">
      <c r="A114" s="554" t="s">
        <v>503</v>
      </c>
      <c r="B114" s="562" t="s">
        <v>504</v>
      </c>
      <c r="C114" s="257" t="s">
        <v>505</v>
      </c>
      <c r="D114" s="557"/>
      <c r="E114" s="557"/>
      <c r="F114" s="557"/>
      <c r="G114" s="558"/>
    </row>
    <row r="115" spans="1:7" ht="12.75">
      <c r="A115" s="554"/>
      <c r="B115" s="563" t="s">
        <v>506</v>
      </c>
      <c r="C115" s="257"/>
      <c r="D115" s="560"/>
      <c r="E115" s="560"/>
      <c r="F115" s="560"/>
      <c r="G115" s="561"/>
    </row>
    <row r="116" spans="1:7" ht="24">
      <c r="A116" s="550" t="s">
        <v>507</v>
      </c>
      <c r="B116" s="564" t="s">
        <v>508</v>
      </c>
      <c r="C116" s="252" t="s">
        <v>509</v>
      </c>
      <c r="D116" s="565"/>
      <c r="E116" s="565"/>
      <c r="F116" s="565"/>
      <c r="G116" s="566"/>
    </row>
    <row r="117" spans="1:7" ht="36">
      <c r="A117" s="550" t="s">
        <v>507</v>
      </c>
      <c r="B117" s="564" t="s">
        <v>510</v>
      </c>
      <c r="C117" s="252" t="s">
        <v>511</v>
      </c>
      <c r="D117" s="565"/>
      <c r="E117" s="565"/>
      <c r="F117" s="565"/>
      <c r="G117" s="566"/>
    </row>
    <row r="118" spans="1:7" ht="24">
      <c r="A118" s="550" t="s">
        <v>512</v>
      </c>
      <c r="B118" s="564" t="s">
        <v>513</v>
      </c>
      <c r="C118" s="252" t="s">
        <v>514</v>
      </c>
      <c r="D118" s="565"/>
      <c r="E118" s="565"/>
      <c r="F118" s="565"/>
      <c r="G118" s="566"/>
    </row>
    <row r="119" spans="1:7" ht="24">
      <c r="A119" s="550" t="s">
        <v>515</v>
      </c>
      <c r="B119" s="564" t="s">
        <v>516</v>
      </c>
      <c r="C119" s="252" t="s">
        <v>517</v>
      </c>
      <c r="D119" s="565"/>
      <c r="E119" s="565"/>
      <c r="F119" s="565"/>
      <c r="G119" s="566"/>
    </row>
    <row r="120" spans="1:7" ht="24">
      <c r="A120" s="550" t="s">
        <v>518</v>
      </c>
      <c r="B120" s="564" t="s">
        <v>519</v>
      </c>
      <c r="C120" s="252" t="s">
        <v>520</v>
      </c>
      <c r="D120" s="565"/>
      <c r="E120" s="565"/>
      <c r="F120" s="565"/>
      <c r="G120" s="566"/>
    </row>
    <row r="121" spans="1:7" ht="12.75">
      <c r="A121" s="550">
        <v>426</v>
      </c>
      <c r="B121" s="564" t="s">
        <v>521</v>
      </c>
      <c r="C121" s="252" t="s">
        <v>522</v>
      </c>
      <c r="D121" s="565"/>
      <c r="E121" s="565"/>
      <c r="F121" s="565"/>
      <c r="G121" s="566"/>
    </row>
    <row r="122" spans="1:7" ht="12.75">
      <c r="A122" s="550">
        <v>428</v>
      </c>
      <c r="B122" s="564" t="s">
        <v>523</v>
      </c>
      <c r="C122" s="252" t="s">
        <v>524</v>
      </c>
      <c r="D122" s="565"/>
      <c r="E122" s="565"/>
      <c r="F122" s="565"/>
      <c r="G122" s="566"/>
    </row>
    <row r="123" spans="1:7" ht="12.75">
      <c r="A123" s="550">
        <v>430</v>
      </c>
      <c r="B123" s="564" t="s">
        <v>525</v>
      </c>
      <c r="C123" s="252" t="s">
        <v>526</v>
      </c>
      <c r="D123" s="565"/>
      <c r="E123" s="565"/>
      <c r="F123" s="565"/>
      <c r="G123" s="566"/>
    </row>
    <row r="124" spans="1:7" ht="12.75">
      <c r="A124" s="554" t="s">
        <v>527</v>
      </c>
      <c r="B124" s="562" t="s">
        <v>528</v>
      </c>
      <c r="C124" s="257" t="s">
        <v>529</v>
      </c>
      <c r="D124" s="557">
        <v>19000</v>
      </c>
      <c r="E124" s="557">
        <v>16000</v>
      </c>
      <c r="F124" s="557">
        <v>17000</v>
      </c>
      <c r="G124" s="558">
        <v>18000</v>
      </c>
    </row>
    <row r="125" spans="1:7" ht="12.75">
      <c r="A125" s="554"/>
      <c r="B125" s="563" t="s">
        <v>530</v>
      </c>
      <c r="C125" s="257"/>
      <c r="D125" s="560"/>
      <c r="E125" s="560"/>
      <c r="F125" s="560"/>
      <c r="G125" s="561"/>
    </row>
    <row r="126" spans="1:7" ht="24">
      <c r="A126" s="550" t="s">
        <v>531</v>
      </c>
      <c r="B126" s="564" t="s">
        <v>532</v>
      </c>
      <c r="C126" s="252" t="s">
        <v>533</v>
      </c>
      <c r="D126" s="565"/>
      <c r="E126" s="565"/>
      <c r="F126" s="565"/>
      <c r="G126" s="566"/>
    </row>
    <row r="127" spans="1:7" ht="24">
      <c r="A127" s="550" t="s">
        <v>534</v>
      </c>
      <c r="B127" s="564" t="s">
        <v>535</v>
      </c>
      <c r="C127" s="252" t="s">
        <v>536</v>
      </c>
      <c r="D127" s="565"/>
      <c r="E127" s="565"/>
      <c r="F127" s="565"/>
      <c r="G127" s="566"/>
    </row>
    <row r="128" spans="1:7" ht="12.75">
      <c r="A128" s="550">
        <v>435</v>
      </c>
      <c r="B128" s="564" t="s">
        <v>537</v>
      </c>
      <c r="C128" s="252" t="s">
        <v>538</v>
      </c>
      <c r="D128" s="565">
        <v>19000</v>
      </c>
      <c r="E128" s="565">
        <v>16000</v>
      </c>
      <c r="F128" s="565">
        <v>17000</v>
      </c>
      <c r="G128" s="566">
        <v>18000</v>
      </c>
    </row>
    <row r="129" spans="1:7" ht="12.75">
      <c r="A129" s="550">
        <v>436</v>
      </c>
      <c r="B129" s="564" t="s">
        <v>539</v>
      </c>
      <c r="C129" s="252" t="s">
        <v>540</v>
      </c>
      <c r="D129" s="565"/>
      <c r="E129" s="565"/>
      <c r="F129" s="565"/>
      <c r="G129" s="566"/>
    </row>
    <row r="130" spans="1:7" ht="12.75">
      <c r="A130" s="550" t="s">
        <v>541</v>
      </c>
      <c r="B130" s="564" t="s">
        <v>542</v>
      </c>
      <c r="C130" s="252" t="s">
        <v>543</v>
      </c>
      <c r="D130" s="565"/>
      <c r="E130" s="565"/>
      <c r="F130" s="565"/>
      <c r="G130" s="566"/>
    </row>
    <row r="131" spans="1:7" ht="12.75">
      <c r="A131" s="550" t="s">
        <v>541</v>
      </c>
      <c r="B131" s="564" t="s">
        <v>544</v>
      </c>
      <c r="C131" s="252" t="s">
        <v>545</v>
      </c>
      <c r="D131" s="565"/>
      <c r="E131" s="565"/>
      <c r="F131" s="565"/>
      <c r="G131" s="566"/>
    </row>
    <row r="132" spans="1:7" ht="12.75">
      <c r="A132" s="554" t="s">
        <v>546</v>
      </c>
      <c r="B132" s="562" t="s">
        <v>547</v>
      </c>
      <c r="C132" s="257" t="s">
        <v>548</v>
      </c>
      <c r="D132" s="567">
        <v>16562</v>
      </c>
      <c r="E132" s="567">
        <v>16000</v>
      </c>
      <c r="F132" s="567">
        <v>15672</v>
      </c>
      <c r="G132" s="568">
        <v>16400</v>
      </c>
    </row>
    <row r="133" spans="1:7" ht="12.75">
      <c r="A133" s="554"/>
      <c r="B133" s="563" t="s">
        <v>549</v>
      </c>
      <c r="C133" s="257"/>
      <c r="D133" s="569"/>
      <c r="E133" s="569"/>
      <c r="F133" s="569"/>
      <c r="G133" s="570"/>
    </row>
    <row r="134" spans="1:7" ht="12.75">
      <c r="A134" s="550" t="s">
        <v>550</v>
      </c>
      <c r="B134" s="564" t="s">
        <v>551</v>
      </c>
      <c r="C134" s="252" t="s">
        <v>552</v>
      </c>
      <c r="D134" s="565">
        <v>14500</v>
      </c>
      <c r="E134" s="565">
        <v>13900</v>
      </c>
      <c r="F134" s="565">
        <v>14000</v>
      </c>
      <c r="G134" s="566">
        <v>14000</v>
      </c>
    </row>
    <row r="135" spans="1:7" ht="24">
      <c r="A135" s="550" t="s">
        <v>553</v>
      </c>
      <c r="B135" s="564" t="s">
        <v>554</v>
      </c>
      <c r="C135" s="252" t="s">
        <v>555</v>
      </c>
      <c r="D135" s="565">
        <v>2062</v>
      </c>
      <c r="E135" s="565">
        <v>2100</v>
      </c>
      <c r="F135" s="565">
        <v>1672</v>
      </c>
      <c r="G135" s="566">
        <v>2400</v>
      </c>
    </row>
    <row r="136" spans="1:7" ht="12.75">
      <c r="A136" s="550">
        <v>481</v>
      </c>
      <c r="B136" s="564" t="s">
        <v>556</v>
      </c>
      <c r="C136" s="252" t="s">
        <v>557</v>
      </c>
      <c r="D136" s="565"/>
      <c r="E136" s="565"/>
      <c r="F136" s="565"/>
      <c r="G136" s="566"/>
    </row>
    <row r="137" spans="1:7" ht="36">
      <c r="A137" s="550">
        <v>427</v>
      </c>
      <c r="B137" s="564" t="s">
        <v>558</v>
      </c>
      <c r="C137" s="252" t="s">
        <v>559</v>
      </c>
      <c r="D137" s="565"/>
      <c r="E137" s="565"/>
      <c r="F137" s="565"/>
      <c r="G137" s="566"/>
    </row>
    <row r="138" spans="1:7" ht="24">
      <c r="A138" s="550" t="s">
        <v>560</v>
      </c>
      <c r="B138" s="564" t="s">
        <v>561</v>
      </c>
      <c r="C138" s="252" t="s">
        <v>562</v>
      </c>
      <c r="D138" s="565">
        <v>116</v>
      </c>
      <c r="E138" s="565">
        <v>125</v>
      </c>
      <c r="F138" s="565">
        <v>120</v>
      </c>
      <c r="G138" s="566">
        <v>337</v>
      </c>
    </row>
    <row r="139" spans="1:7" ht="12.75">
      <c r="A139" s="554"/>
      <c r="B139" s="555" t="s">
        <v>563</v>
      </c>
      <c r="C139" s="257" t="s">
        <v>564</v>
      </c>
      <c r="D139" s="557"/>
      <c r="E139" s="557"/>
      <c r="F139" s="557"/>
      <c r="G139" s="558"/>
    </row>
    <row r="140" spans="1:7" ht="24">
      <c r="A140" s="554"/>
      <c r="B140" s="559" t="s">
        <v>565</v>
      </c>
      <c r="C140" s="257"/>
      <c r="D140" s="560"/>
      <c r="E140" s="560"/>
      <c r="F140" s="560"/>
      <c r="G140" s="561"/>
    </row>
    <row r="141" spans="1:7" ht="12.75">
      <c r="A141" s="554"/>
      <c r="B141" s="555" t="s">
        <v>566</v>
      </c>
      <c r="C141" s="257" t="s">
        <v>567</v>
      </c>
      <c r="D141" s="557">
        <v>101603</v>
      </c>
      <c r="E141" s="557">
        <v>100370</v>
      </c>
      <c r="F141" s="557">
        <v>100844</v>
      </c>
      <c r="G141" s="558">
        <v>103468</v>
      </c>
    </row>
    <row r="142" spans="1:7" ht="12.75">
      <c r="A142" s="554"/>
      <c r="B142" s="559" t="s">
        <v>568</v>
      </c>
      <c r="C142" s="257"/>
      <c r="D142" s="560"/>
      <c r="E142" s="560"/>
      <c r="F142" s="560"/>
      <c r="G142" s="561"/>
    </row>
    <row r="143" spans="1:7" ht="13.5" thickBot="1">
      <c r="A143" s="571">
        <v>89</v>
      </c>
      <c r="B143" s="572" t="s">
        <v>569</v>
      </c>
      <c r="C143" s="271" t="s">
        <v>570</v>
      </c>
      <c r="D143" s="573">
        <v>274</v>
      </c>
      <c r="E143" s="573">
        <v>274</v>
      </c>
      <c r="F143" s="573">
        <v>274</v>
      </c>
      <c r="G143" s="574">
        <v>274</v>
      </c>
    </row>
  </sheetData>
  <mergeCells count="113">
    <mergeCell ref="A141:A142"/>
    <mergeCell ref="C141:C142"/>
    <mergeCell ref="D141:D142"/>
    <mergeCell ref="E141:E142"/>
    <mergeCell ref="F141:F142"/>
    <mergeCell ref="G141:G142"/>
    <mergeCell ref="A139:A140"/>
    <mergeCell ref="C139:C140"/>
    <mergeCell ref="D139:D140"/>
    <mergeCell ref="E139:E140"/>
    <mergeCell ref="F139:F140"/>
    <mergeCell ref="G139:G140"/>
    <mergeCell ref="A132:A133"/>
    <mergeCell ref="C132:C133"/>
    <mergeCell ref="D132:D133"/>
    <mergeCell ref="E132:E133"/>
    <mergeCell ref="F132:F133"/>
    <mergeCell ref="G132:G133"/>
    <mergeCell ref="A124:A125"/>
    <mergeCell ref="C124:C125"/>
    <mergeCell ref="D124:D125"/>
    <mergeCell ref="E124:E125"/>
    <mergeCell ref="F124:F125"/>
    <mergeCell ref="G124:G125"/>
    <mergeCell ref="A114:A115"/>
    <mergeCell ref="C114:C115"/>
    <mergeCell ref="D114:D115"/>
    <mergeCell ref="E114:E115"/>
    <mergeCell ref="F114:F115"/>
    <mergeCell ref="G114:G115"/>
    <mergeCell ref="A111:A112"/>
    <mergeCell ref="C111:C112"/>
    <mergeCell ref="D111:D112"/>
    <mergeCell ref="E111:E112"/>
    <mergeCell ref="F111:F112"/>
    <mergeCell ref="G111:G112"/>
    <mergeCell ref="A99:A100"/>
    <mergeCell ref="C99:C100"/>
    <mergeCell ref="D99:D100"/>
    <mergeCell ref="E99:E100"/>
    <mergeCell ref="F99:F100"/>
    <mergeCell ref="G99:G100"/>
    <mergeCell ref="A94:A95"/>
    <mergeCell ref="C94:C95"/>
    <mergeCell ref="D94:D95"/>
    <mergeCell ref="E94:E95"/>
    <mergeCell ref="F94:F95"/>
    <mergeCell ref="G94:G95"/>
    <mergeCell ref="A92:A93"/>
    <mergeCell ref="C92:C93"/>
    <mergeCell ref="D92:D93"/>
    <mergeCell ref="E92:E93"/>
    <mergeCell ref="F92:F93"/>
    <mergeCell ref="G92:G93"/>
    <mergeCell ref="A77:A78"/>
    <mergeCell ref="C77:C78"/>
    <mergeCell ref="D77:D78"/>
    <mergeCell ref="E77:E78"/>
    <mergeCell ref="F77:F78"/>
    <mergeCell ref="G77:G78"/>
    <mergeCell ref="A62:A63"/>
    <mergeCell ref="C62:C63"/>
    <mergeCell ref="D62:D63"/>
    <mergeCell ref="E62:E63"/>
    <mergeCell ref="F62:F63"/>
    <mergeCell ref="G62:G63"/>
    <mergeCell ref="A57:A58"/>
    <mergeCell ref="C57:C58"/>
    <mergeCell ref="D57:D58"/>
    <mergeCell ref="E57:E58"/>
    <mergeCell ref="F57:F58"/>
    <mergeCell ref="G57:G58"/>
    <mergeCell ref="A50:A51"/>
    <mergeCell ref="C50:C51"/>
    <mergeCell ref="D50:D51"/>
    <mergeCell ref="E50:E51"/>
    <mergeCell ref="F50:F51"/>
    <mergeCell ref="G50:G51"/>
    <mergeCell ref="A41:A42"/>
    <mergeCell ref="C41:C42"/>
    <mergeCell ref="D41:D42"/>
    <mergeCell ref="E41:E42"/>
    <mergeCell ref="F41:F42"/>
    <mergeCell ref="G41:G42"/>
    <mergeCell ref="A28:A29"/>
    <mergeCell ref="C28:C29"/>
    <mergeCell ref="D28:D29"/>
    <mergeCell ref="E28:E29"/>
    <mergeCell ref="F28:F29"/>
    <mergeCell ref="G28:G29"/>
    <mergeCell ref="A18:A19"/>
    <mergeCell ref="C18:C19"/>
    <mergeCell ref="D18:D19"/>
    <mergeCell ref="E18:E19"/>
    <mergeCell ref="F18:F19"/>
    <mergeCell ref="G18:G19"/>
    <mergeCell ref="G9:G10"/>
    <mergeCell ref="A11:A12"/>
    <mergeCell ref="C11:C12"/>
    <mergeCell ref="D11:D12"/>
    <mergeCell ref="E11:E12"/>
    <mergeCell ref="F11:F12"/>
    <mergeCell ref="G11:G12"/>
    <mergeCell ref="A2:G2"/>
    <mergeCell ref="A4:A5"/>
    <mergeCell ref="B4:B5"/>
    <mergeCell ref="C4:C5"/>
    <mergeCell ref="D4:G4"/>
    <mergeCell ref="A9:A10"/>
    <mergeCell ref="C9:C10"/>
    <mergeCell ref="D9:D10"/>
    <mergeCell ref="E9:E10"/>
    <mergeCell ref="F9:F1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81"/>
  <sheetViews>
    <sheetView workbookViewId="0">
      <selection sqref="A1:XFD1048576"/>
    </sheetView>
  </sheetViews>
  <sheetFormatPr defaultRowHeight="12.75"/>
  <cols>
    <col min="1" max="1" width="3" style="274" customWidth="1"/>
    <col min="2" max="2" width="18.7109375" style="274" customWidth="1"/>
    <col min="3" max="3" width="69.7109375" style="274" customWidth="1"/>
    <col min="4" max="4" width="9.140625" style="274"/>
    <col min="5" max="8" width="15.7109375" style="575" customWidth="1"/>
    <col min="9" max="16384" width="9.140625" style="274"/>
  </cols>
  <sheetData>
    <row r="1" spans="1:10">
      <c r="H1" s="576" t="s">
        <v>847</v>
      </c>
      <c r="I1" s="276"/>
      <c r="J1" s="276"/>
    </row>
    <row r="2" spans="1:10" ht="14.25" customHeight="1">
      <c r="B2" s="277" t="s">
        <v>572</v>
      </c>
      <c r="C2" s="277"/>
      <c r="D2" s="277"/>
      <c r="E2" s="277"/>
      <c r="F2" s="277"/>
      <c r="G2" s="277"/>
      <c r="H2" s="277"/>
    </row>
    <row r="3" spans="1:10" ht="15.75" customHeight="1">
      <c r="B3" s="277" t="s">
        <v>848</v>
      </c>
      <c r="C3" s="277"/>
      <c r="D3" s="277"/>
      <c r="E3" s="277"/>
      <c r="F3" s="277"/>
      <c r="G3" s="277"/>
      <c r="H3" s="277"/>
    </row>
    <row r="4" spans="1:10">
      <c r="B4" s="577"/>
      <c r="C4" s="577"/>
      <c r="D4" s="577"/>
      <c r="E4" s="578"/>
      <c r="F4" s="578"/>
      <c r="G4" s="578"/>
      <c r="H4" s="579" t="s">
        <v>251</v>
      </c>
    </row>
    <row r="5" spans="1:10" ht="15.75" customHeight="1" thickBot="1">
      <c r="B5" s="577"/>
      <c r="C5" s="577"/>
      <c r="D5" s="577"/>
      <c r="E5" s="580"/>
      <c r="F5" s="580"/>
      <c r="G5" s="580"/>
      <c r="H5" s="581"/>
    </row>
    <row r="6" spans="1:10">
      <c r="A6" s="582"/>
      <c r="B6" s="583" t="s">
        <v>252</v>
      </c>
      <c r="C6" s="584" t="s">
        <v>253</v>
      </c>
      <c r="D6" s="584" t="s">
        <v>254</v>
      </c>
      <c r="E6" s="585" t="s">
        <v>841</v>
      </c>
      <c r="F6" s="586"/>
      <c r="G6" s="586"/>
      <c r="H6" s="587"/>
    </row>
    <row r="7" spans="1:10" ht="31.5" customHeight="1">
      <c r="A7" s="582"/>
      <c r="B7" s="588"/>
      <c r="C7" s="589"/>
      <c r="D7" s="589"/>
      <c r="E7" s="590" t="s">
        <v>849</v>
      </c>
      <c r="F7" s="590" t="s">
        <v>850</v>
      </c>
      <c r="G7" s="590" t="s">
        <v>851</v>
      </c>
      <c r="H7" s="591" t="s">
        <v>852</v>
      </c>
    </row>
    <row r="8" spans="1:10" ht="14.25" customHeight="1" thickBot="1">
      <c r="A8" s="582"/>
      <c r="B8" s="592">
        <v>1</v>
      </c>
      <c r="C8" s="284">
        <v>2</v>
      </c>
      <c r="D8" s="284">
        <v>3</v>
      </c>
      <c r="E8" s="284">
        <v>4</v>
      </c>
      <c r="F8" s="284">
        <v>5</v>
      </c>
      <c r="G8" s="284">
        <v>6</v>
      </c>
      <c r="H8" s="285">
        <v>7</v>
      </c>
    </row>
    <row r="9" spans="1:10" ht="20.100000000000001" customHeight="1">
      <c r="A9" s="582"/>
      <c r="B9" s="593"/>
      <c r="C9" s="287" t="s">
        <v>576</v>
      </c>
      <c r="D9" s="594">
        <v>1001</v>
      </c>
      <c r="E9" s="595">
        <f>E11+E14+E20</f>
        <v>70074</v>
      </c>
      <c r="F9" s="595">
        <f>F11+F14+F20</f>
        <v>115739</v>
      </c>
      <c r="G9" s="595">
        <f>G11+G14+G20</f>
        <v>146316</v>
      </c>
      <c r="H9" s="596">
        <f>H11+H14+H17+H20</f>
        <v>211953</v>
      </c>
    </row>
    <row r="10" spans="1:10" ht="15" customHeight="1">
      <c r="A10" s="582"/>
      <c r="B10" s="597"/>
      <c r="C10" s="306" t="s">
        <v>577</v>
      </c>
      <c r="D10" s="303"/>
      <c r="E10" s="598"/>
      <c r="F10" s="598"/>
      <c r="G10" s="598"/>
      <c r="H10" s="599"/>
    </row>
    <row r="11" spans="1:10" ht="20.100000000000001" customHeight="1">
      <c r="A11" s="582"/>
      <c r="B11" s="600">
        <v>60</v>
      </c>
      <c r="C11" s="296" t="s">
        <v>578</v>
      </c>
      <c r="D11" s="297">
        <v>1002</v>
      </c>
      <c r="E11" s="601">
        <f>E12</f>
        <v>41774</v>
      </c>
      <c r="F11" s="601">
        <f>F12</f>
        <v>54189</v>
      </c>
      <c r="G11" s="601">
        <f>G12</f>
        <v>57116</v>
      </c>
      <c r="H11" s="602">
        <f>H12</f>
        <v>89505</v>
      </c>
    </row>
    <row r="12" spans="1:10" ht="20.100000000000001" customHeight="1">
      <c r="A12" s="582"/>
      <c r="B12" s="600" t="s">
        <v>579</v>
      </c>
      <c r="C12" s="296" t="s">
        <v>580</v>
      </c>
      <c r="D12" s="297">
        <v>1003</v>
      </c>
      <c r="E12" s="298">
        <v>41774</v>
      </c>
      <c r="F12" s="298">
        <v>54189</v>
      </c>
      <c r="G12" s="298">
        <v>57116</v>
      </c>
      <c r="H12" s="299">
        <v>89505</v>
      </c>
    </row>
    <row r="13" spans="1:10" ht="20.100000000000001" customHeight="1">
      <c r="A13" s="582"/>
      <c r="B13" s="600" t="s">
        <v>581</v>
      </c>
      <c r="C13" s="296" t="s">
        <v>582</v>
      </c>
      <c r="D13" s="297">
        <v>1004</v>
      </c>
      <c r="E13" s="298"/>
      <c r="F13" s="298"/>
      <c r="G13" s="298"/>
      <c r="H13" s="299"/>
    </row>
    <row r="14" spans="1:10" ht="20.100000000000001" customHeight="1">
      <c r="A14" s="582"/>
      <c r="B14" s="600">
        <v>61</v>
      </c>
      <c r="C14" s="296" t="s">
        <v>583</v>
      </c>
      <c r="D14" s="297">
        <v>1005</v>
      </c>
      <c r="E14" s="298">
        <f>E15</f>
        <v>28000</v>
      </c>
      <c r="F14" s="298">
        <f>F15</f>
        <v>61000</v>
      </c>
      <c r="G14" s="298">
        <f>G15</f>
        <v>88400</v>
      </c>
      <c r="H14" s="299">
        <f>H15</f>
        <v>120248</v>
      </c>
    </row>
    <row r="15" spans="1:10" ht="20.100000000000001" customHeight="1">
      <c r="A15" s="582"/>
      <c r="B15" s="600" t="s">
        <v>584</v>
      </c>
      <c r="C15" s="296" t="s">
        <v>585</v>
      </c>
      <c r="D15" s="297">
        <v>1006</v>
      </c>
      <c r="E15" s="298">
        <v>28000</v>
      </c>
      <c r="F15" s="298">
        <v>61000</v>
      </c>
      <c r="G15" s="298">
        <v>88400</v>
      </c>
      <c r="H15" s="299">
        <v>120248</v>
      </c>
    </row>
    <row r="16" spans="1:10" ht="20.100000000000001" customHeight="1">
      <c r="A16" s="582"/>
      <c r="B16" s="600" t="s">
        <v>586</v>
      </c>
      <c r="C16" s="296" t="s">
        <v>587</v>
      </c>
      <c r="D16" s="297">
        <v>1007</v>
      </c>
      <c r="E16" s="298"/>
      <c r="F16" s="298"/>
      <c r="G16" s="298"/>
      <c r="H16" s="299"/>
    </row>
    <row r="17" spans="1:8">
      <c r="A17" s="582"/>
      <c r="B17" s="600">
        <v>62</v>
      </c>
      <c r="C17" s="296" t="s">
        <v>588</v>
      </c>
      <c r="D17" s="297">
        <v>1008</v>
      </c>
      <c r="E17" s="298"/>
      <c r="F17" s="298"/>
      <c r="G17" s="298"/>
      <c r="H17" s="299">
        <v>1100</v>
      </c>
    </row>
    <row r="18" spans="1:8" ht="25.5">
      <c r="A18" s="582"/>
      <c r="B18" s="600">
        <v>630</v>
      </c>
      <c r="C18" s="296" t="s">
        <v>589</v>
      </c>
      <c r="D18" s="297">
        <v>1009</v>
      </c>
      <c r="E18" s="298"/>
      <c r="F18" s="298"/>
      <c r="G18" s="298"/>
      <c r="H18" s="299"/>
    </row>
    <row r="19" spans="1:8" ht="25.5">
      <c r="A19" s="582"/>
      <c r="B19" s="600">
        <v>631</v>
      </c>
      <c r="C19" s="296" t="s">
        <v>590</v>
      </c>
      <c r="D19" s="297">
        <v>1010</v>
      </c>
      <c r="E19" s="298"/>
      <c r="F19" s="298"/>
      <c r="G19" s="298"/>
      <c r="H19" s="299"/>
    </row>
    <row r="20" spans="1:8">
      <c r="A20" s="582"/>
      <c r="B20" s="600" t="s">
        <v>591</v>
      </c>
      <c r="C20" s="296" t="s">
        <v>592</v>
      </c>
      <c r="D20" s="297">
        <v>1011</v>
      </c>
      <c r="E20" s="298">
        <v>300</v>
      </c>
      <c r="F20" s="298">
        <v>550</v>
      </c>
      <c r="G20" s="298">
        <v>800</v>
      </c>
      <c r="H20" s="299">
        <v>1100</v>
      </c>
    </row>
    <row r="21" spans="1:8" ht="25.5">
      <c r="A21" s="582"/>
      <c r="B21" s="600" t="s">
        <v>593</v>
      </c>
      <c r="C21" s="296" t="s">
        <v>594</v>
      </c>
      <c r="D21" s="297">
        <v>1012</v>
      </c>
      <c r="E21" s="298"/>
      <c r="F21" s="298"/>
      <c r="G21" s="298"/>
      <c r="H21" s="299"/>
    </row>
    <row r="22" spans="1:8" ht="25.5">
      <c r="A22" s="582"/>
      <c r="B22" s="600"/>
      <c r="C22" s="300" t="s">
        <v>595</v>
      </c>
      <c r="D22" s="297">
        <v>1013</v>
      </c>
      <c r="E22" s="298">
        <f>E23+E24+E25+E29+E31+E33</f>
        <v>73059.828500000003</v>
      </c>
      <c r="F22" s="298">
        <f>F23+F24+F25+F29+F31+F33</f>
        <v>116305</v>
      </c>
      <c r="G22" s="298">
        <f>G23+G24+G25+G29+G31+G33</f>
        <v>148025</v>
      </c>
      <c r="H22" s="299">
        <f>H23+H24+H25+H29+H31+H33</f>
        <v>214558</v>
      </c>
    </row>
    <row r="23" spans="1:8">
      <c r="A23" s="582"/>
      <c r="B23" s="600">
        <v>50</v>
      </c>
      <c r="C23" s="296" t="s">
        <v>596</v>
      </c>
      <c r="D23" s="297">
        <v>1014</v>
      </c>
      <c r="E23" s="298">
        <v>39452</v>
      </c>
      <c r="F23" s="298">
        <v>50733</v>
      </c>
      <c r="G23" s="298">
        <v>52919</v>
      </c>
      <c r="H23" s="299">
        <v>83359</v>
      </c>
    </row>
    <row r="24" spans="1:8">
      <c r="A24" s="582"/>
      <c r="B24" s="600">
        <v>51</v>
      </c>
      <c r="C24" s="296" t="s">
        <v>597</v>
      </c>
      <c r="D24" s="297">
        <v>1015</v>
      </c>
      <c r="E24" s="298">
        <v>8000</v>
      </c>
      <c r="F24" s="298">
        <v>14400</v>
      </c>
      <c r="G24" s="298">
        <v>19600</v>
      </c>
      <c r="H24" s="299">
        <v>28990</v>
      </c>
    </row>
    <row r="25" spans="1:8" ht="25.5">
      <c r="A25" s="582"/>
      <c r="B25" s="600">
        <v>52</v>
      </c>
      <c r="C25" s="296" t="s">
        <v>598</v>
      </c>
      <c r="D25" s="297">
        <v>1016</v>
      </c>
      <c r="E25" s="298">
        <f>E26+E27+E28</f>
        <v>19507.8285</v>
      </c>
      <c r="F25" s="298">
        <f>F26+F27+F28</f>
        <v>39472</v>
      </c>
      <c r="G25" s="298">
        <f>G26+G27+G28</f>
        <v>59206</v>
      </c>
      <c r="H25" s="299">
        <f>H26+H27+H28</f>
        <v>78936</v>
      </c>
    </row>
    <row r="26" spans="1:8">
      <c r="A26" s="582"/>
      <c r="B26" s="600">
        <v>520</v>
      </c>
      <c r="C26" s="296" t="s">
        <v>599</v>
      </c>
      <c r="D26" s="297">
        <v>1017</v>
      </c>
      <c r="E26" s="298">
        <v>15319</v>
      </c>
      <c r="F26" s="298">
        <v>30696</v>
      </c>
      <c r="G26" s="298">
        <v>46281</v>
      </c>
      <c r="H26" s="299">
        <v>61896</v>
      </c>
    </row>
    <row r="27" spans="1:8">
      <c r="A27" s="582"/>
      <c r="B27" s="600">
        <v>521</v>
      </c>
      <c r="C27" s="296" t="s">
        <v>600</v>
      </c>
      <c r="D27" s="297">
        <v>1018</v>
      </c>
      <c r="E27" s="298">
        <f>E26*15.15/100</f>
        <v>2320.8285000000001</v>
      </c>
      <c r="F27" s="298">
        <v>4650</v>
      </c>
      <c r="G27" s="298">
        <v>7012</v>
      </c>
      <c r="H27" s="299">
        <v>9377</v>
      </c>
    </row>
    <row r="28" spans="1:8">
      <c r="A28" s="582"/>
      <c r="B28" s="600" t="s">
        <v>853</v>
      </c>
      <c r="C28" s="296" t="s">
        <v>602</v>
      </c>
      <c r="D28" s="297">
        <v>1019</v>
      </c>
      <c r="E28" s="298">
        <v>1868</v>
      </c>
      <c r="F28" s="298">
        <v>4126</v>
      </c>
      <c r="G28" s="298">
        <v>5913</v>
      </c>
      <c r="H28" s="299">
        <v>7663</v>
      </c>
    </row>
    <row r="29" spans="1:8">
      <c r="A29" s="582"/>
      <c r="B29" s="600">
        <v>540</v>
      </c>
      <c r="C29" s="296" t="s">
        <v>603</v>
      </c>
      <c r="D29" s="297">
        <v>1020</v>
      </c>
      <c r="E29" s="298">
        <v>1500</v>
      </c>
      <c r="F29" s="298">
        <v>3000</v>
      </c>
      <c r="G29" s="298">
        <v>4500</v>
      </c>
      <c r="H29" s="299">
        <v>6000</v>
      </c>
    </row>
    <row r="30" spans="1:8" ht="25.5">
      <c r="A30" s="582"/>
      <c r="B30" s="600" t="s">
        <v>604</v>
      </c>
      <c r="C30" s="296" t="s">
        <v>605</v>
      </c>
      <c r="D30" s="297">
        <v>1021</v>
      </c>
      <c r="E30" s="298"/>
      <c r="F30" s="298"/>
      <c r="G30" s="298"/>
      <c r="H30" s="299"/>
    </row>
    <row r="31" spans="1:8">
      <c r="A31" s="582"/>
      <c r="B31" s="600">
        <v>53</v>
      </c>
      <c r="C31" s="296" t="s">
        <v>606</v>
      </c>
      <c r="D31" s="297">
        <v>1022</v>
      </c>
      <c r="E31" s="298">
        <v>2800</v>
      </c>
      <c r="F31" s="298">
        <v>5300</v>
      </c>
      <c r="G31" s="298">
        <v>7200</v>
      </c>
      <c r="H31" s="299">
        <v>10590</v>
      </c>
    </row>
    <row r="32" spans="1:8">
      <c r="A32" s="582"/>
      <c r="B32" s="600" t="s">
        <v>607</v>
      </c>
      <c r="C32" s="296" t="s">
        <v>608</v>
      </c>
      <c r="D32" s="297">
        <v>1023</v>
      </c>
      <c r="E32" s="298"/>
      <c r="F32" s="298"/>
      <c r="G32" s="298"/>
      <c r="H32" s="299"/>
    </row>
    <row r="33" spans="1:8">
      <c r="A33" s="582"/>
      <c r="B33" s="600">
        <v>55</v>
      </c>
      <c r="C33" s="296" t="s">
        <v>609</v>
      </c>
      <c r="D33" s="297">
        <v>1024</v>
      </c>
      <c r="E33" s="298">
        <v>1800</v>
      </c>
      <c r="F33" s="298">
        <v>3400</v>
      </c>
      <c r="G33" s="298">
        <v>4600</v>
      </c>
      <c r="H33" s="299">
        <v>6683</v>
      </c>
    </row>
    <row r="34" spans="1:8">
      <c r="A34" s="582"/>
      <c r="B34" s="600"/>
      <c r="C34" s="300" t="s">
        <v>610</v>
      </c>
      <c r="D34" s="297">
        <v>1025</v>
      </c>
      <c r="E34" s="298"/>
      <c r="F34" s="298"/>
      <c r="G34" s="298"/>
      <c r="H34" s="299"/>
    </row>
    <row r="35" spans="1:8">
      <c r="A35" s="582"/>
      <c r="B35" s="600"/>
      <c r="C35" s="300" t="s">
        <v>611</v>
      </c>
      <c r="D35" s="297">
        <v>1026</v>
      </c>
      <c r="E35" s="298">
        <f>E22-E9</f>
        <v>2985.8285000000033</v>
      </c>
      <c r="F35" s="298">
        <f>F22-F9</f>
        <v>566</v>
      </c>
      <c r="G35" s="298">
        <f>G22-G9</f>
        <v>1709</v>
      </c>
      <c r="H35" s="299">
        <f>H22-H9</f>
        <v>2605</v>
      </c>
    </row>
    <row r="36" spans="1:8">
      <c r="A36" s="582"/>
      <c r="B36" s="597"/>
      <c r="C36" s="302" t="s">
        <v>612</v>
      </c>
      <c r="D36" s="303">
        <v>1027</v>
      </c>
      <c r="E36" s="304">
        <f>E39</f>
        <v>400</v>
      </c>
      <c r="F36" s="304">
        <f>F39</f>
        <v>600</v>
      </c>
      <c r="G36" s="304">
        <f>G39</f>
        <v>1100</v>
      </c>
      <c r="H36" s="305">
        <f>H39</f>
        <v>1420</v>
      </c>
    </row>
    <row r="37" spans="1:8">
      <c r="A37" s="582"/>
      <c r="B37" s="597"/>
      <c r="C37" s="306" t="s">
        <v>613</v>
      </c>
      <c r="D37" s="303"/>
      <c r="E37" s="307"/>
      <c r="F37" s="307"/>
      <c r="G37" s="307"/>
      <c r="H37" s="308"/>
    </row>
    <row r="38" spans="1:8" ht="25.5">
      <c r="A38" s="582"/>
      <c r="B38" s="600" t="s">
        <v>614</v>
      </c>
      <c r="C38" s="296" t="s">
        <v>615</v>
      </c>
      <c r="D38" s="297">
        <v>1028</v>
      </c>
      <c r="E38" s="298"/>
      <c r="F38" s="298"/>
      <c r="G38" s="298"/>
      <c r="H38" s="299"/>
    </row>
    <row r="39" spans="1:8">
      <c r="A39" s="582"/>
      <c r="B39" s="600">
        <v>662</v>
      </c>
      <c r="C39" s="296" t="s">
        <v>616</v>
      </c>
      <c r="D39" s="297">
        <v>1029</v>
      </c>
      <c r="E39" s="298">
        <v>400</v>
      </c>
      <c r="F39" s="298">
        <v>600</v>
      </c>
      <c r="G39" s="298">
        <v>1100</v>
      </c>
      <c r="H39" s="299">
        <v>1420</v>
      </c>
    </row>
    <row r="40" spans="1:8" ht="25.5">
      <c r="A40" s="582"/>
      <c r="B40" s="600" t="s">
        <v>617</v>
      </c>
      <c r="C40" s="296" t="s">
        <v>618</v>
      </c>
      <c r="D40" s="297">
        <v>1030</v>
      </c>
      <c r="E40" s="298"/>
      <c r="F40" s="298"/>
      <c r="G40" s="298"/>
      <c r="H40" s="299"/>
    </row>
    <row r="41" spans="1:8">
      <c r="A41" s="582"/>
      <c r="B41" s="600" t="s">
        <v>619</v>
      </c>
      <c r="C41" s="296" t="s">
        <v>620</v>
      </c>
      <c r="D41" s="297">
        <v>1031</v>
      </c>
      <c r="E41" s="298"/>
      <c r="F41" s="298"/>
      <c r="G41" s="298"/>
      <c r="H41" s="299"/>
    </row>
    <row r="42" spans="1:8">
      <c r="A42" s="582"/>
      <c r="B42" s="597"/>
      <c r="C42" s="302" t="s">
        <v>621</v>
      </c>
      <c r="D42" s="303">
        <v>1032</v>
      </c>
      <c r="E42" s="304"/>
      <c r="F42" s="304"/>
      <c r="G42" s="304"/>
      <c r="H42" s="305"/>
    </row>
    <row r="43" spans="1:8">
      <c r="A43" s="582"/>
      <c r="B43" s="597"/>
      <c r="C43" s="306" t="s">
        <v>622</v>
      </c>
      <c r="D43" s="303"/>
      <c r="E43" s="307"/>
      <c r="F43" s="307"/>
      <c r="G43" s="307"/>
      <c r="H43" s="308"/>
    </row>
    <row r="44" spans="1:8" ht="25.5">
      <c r="A44" s="582"/>
      <c r="B44" s="600" t="s">
        <v>623</v>
      </c>
      <c r="C44" s="296" t="s">
        <v>624</v>
      </c>
      <c r="D44" s="297">
        <v>1033</v>
      </c>
      <c r="E44" s="298"/>
      <c r="F44" s="298"/>
      <c r="G44" s="298"/>
      <c r="H44" s="299"/>
    </row>
    <row r="45" spans="1:8">
      <c r="A45" s="582"/>
      <c r="B45" s="600">
        <v>562</v>
      </c>
      <c r="C45" s="296" t="s">
        <v>625</v>
      </c>
      <c r="D45" s="297">
        <v>1034</v>
      </c>
      <c r="E45" s="298"/>
      <c r="F45" s="298"/>
      <c r="G45" s="298"/>
      <c r="H45" s="299"/>
    </row>
    <row r="46" spans="1:8" ht="25.5">
      <c r="A46" s="582"/>
      <c r="B46" s="600" t="s">
        <v>626</v>
      </c>
      <c r="C46" s="296" t="s">
        <v>627</v>
      </c>
      <c r="D46" s="297">
        <v>1035</v>
      </c>
      <c r="E46" s="298"/>
      <c r="F46" s="298"/>
      <c r="G46" s="298"/>
      <c r="H46" s="299"/>
    </row>
    <row r="47" spans="1:8">
      <c r="A47" s="582"/>
      <c r="B47" s="600" t="s">
        <v>628</v>
      </c>
      <c r="C47" s="296" t="s">
        <v>629</v>
      </c>
      <c r="D47" s="297">
        <v>1036</v>
      </c>
      <c r="E47" s="298"/>
      <c r="F47" s="298"/>
      <c r="G47" s="298"/>
      <c r="H47" s="299"/>
    </row>
    <row r="48" spans="1:8">
      <c r="A48" s="582"/>
      <c r="B48" s="600"/>
      <c r="C48" s="300" t="s">
        <v>630</v>
      </c>
      <c r="D48" s="297">
        <v>1037</v>
      </c>
      <c r="E48" s="298">
        <f>E36-E42</f>
        <v>400</v>
      </c>
      <c r="F48" s="298">
        <v>600</v>
      </c>
      <c r="G48" s="298">
        <f>G36-G42</f>
        <v>1100</v>
      </c>
      <c r="H48" s="299">
        <f>H39</f>
        <v>1420</v>
      </c>
    </row>
    <row r="49" spans="1:8">
      <c r="A49" s="582"/>
      <c r="B49" s="600"/>
      <c r="C49" s="300" t="s">
        <v>631</v>
      </c>
      <c r="D49" s="297">
        <v>1038</v>
      </c>
      <c r="E49" s="298"/>
      <c r="F49" s="298"/>
      <c r="G49" s="298"/>
      <c r="H49" s="299"/>
    </row>
    <row r="50" spans="1:8" ht="25.5">
      <c r="A50" s="582"/>
      <c r="B50" s="600" t="s">
        <v>632</v>
      </c>
      <c r="C50" s="300" t="s">
        <v>633</v>
      </c>
      <c r="D50" s="297">
        <v>1039</v>
      </c>
      <c r="E50" s="298"/>
      <c r="F50" s="298"/>
      <c r="G50" s="298"/>
      <c r="H50" s="299">
        <v>1400</v>
      </c>
    </row>
    <row r="51" spans="1:8" ht="38.25">
      <c r="A51" s="582"/>
      <c r="B51" s="600" t="s">
        <v>634</v>
      </c>
      <c r="C51" s="300" t="s">
        <v>635</v>
      </c>
      <c r="D51" s="297">
        <v>1040</v>
      </c>
      <c r="E51" s="298"/>
      <c r="F51" s="298"/>
      <c r="G51" s="298"/>
      <c r="H51" s="299">
        <v>300</v>
      </c>
    </row>
    <row r="52" spans="1:8">
      <c r="A52" s="582"/>
      <c r="B52" s="600">
        <v>67</v>
      </c>
      <c r="C52" s="300" t="s">
        <v>636</v>
      </c>
      <c r="D52" s="297">
        <v>1041</v>
      </c>
      <c r="E52" s="298">
        <v>150</v>
      </c>
      <c r="F52" s="298">
        <v>300</v>
      </c>
      <c r="G52" s="298">
        <v>400</v>
      </c>
      <c r="H52" s="299">
        <v>455</v>
      </c>
    </row>
    <row r="53" spans="1:8">
      <c r="A53" s="582"/>
      <c r="B53" s="600">
        <v>57</v>
      </c>
      <c r="C53" s="300" t="s">
        <v>637</v>
      </c>
      <c r="D53" s="297">
        <v>1042</v>
      </c>
      <c r="E53" s="298">
        <v>50</v>
      </c>
      <c r="F53" s="298">
        <v>100</v>
      </c>
      <c r="G53" s="298">
        <v>150</v>
      </c>
      <c r="H53" s="299">
        <v>250</v>
      </c>
    </row>
    <row r="54" spans="1:8">
      <c r="A54" s="582"/>
      <c r="B54" s="597"/>
      <c r="C54" s="302" t="s">
        <v>638</v>
      </c>
      <c r="D54" s="303">
        <v>1043</v>
      </c>
      <c r="E54" s="304">
        <f>E9+E36+E52</f>
        <v>70624</v>
      </c>
      <c r="F54" s="304">
        <f>F9+F36+F52</f>
        <v>116639</v>
      </c>
      <c r="G54" s="304">
        <f>G9+G36+G52</f>
        <v>147816</v>
      </c>
      <c r="H54" s="305">
        <f>H9+H36+H50+H52</f>
        <v>215228</v>
      </c>
    </row>
    <row r="55" spans="1:8">
      <c r="A55" s="582"/>
      <c r="B55" s="597"/>
      <c r="C55" s="306" t="s">
        <v>639</v>
      </c>
      <c r="D55" s="303"/>
      <c r="E55" s="307"/>
      <c r="F55" s="307"/>
      <c r="G55" s="307"/>
      <c r="H55" s="308"/>
    </row>
    <row r="56" spans="1:8">
      <c r="A56" s="582"/>
      <c r="B56" s="597"/>
      <c r="C56" s="302" t="s">
        <v>640</v>
      </c>
      <c r="D56" s="303">
        <v>1044</v>
      </c>
      <c r="E56" s="304">
        <f>E22+E53</f>
        <v>73109.828500000003</v>
      </c>
      <c r="F56" s="304">
        <f>F22+F53</f>
        <v>116405</v>
      </c>
      <c r="G56" s="304">
        <f>G22+G53</f>
        <v>148175</v>
      </c>
      <c r="H56" s="305">
        <f>H22+H51+H53</f>
        <v>215108</v>
      </c>
    </row>
    <row r="57" spans="1:8">
      <c r="A57" s="582"/>
      <c r="B57" s="597"/>
      <c r="C57" s="306" t="s">
        <v>641</v>
      </c>
      <c r="D57" s="303"/>
      <c r="E57" s="307"/>
      <c r="F57" s="307"/>
      <c r="G57" s="307"/>
      <c r="H57" s="308"/>
    </row>
    <row r="58" spans="1:8" ht="25.5">
      <c r="A58" s="582"/>
      <c r="B58" s="600"/>
      <c r="C58" s="300" t="s">
        <v>642</v>
      </c>
      <c r="D58" s="297">
        <v>1045</v>
      </c>
      <c r="E58" s="298"/>
      <c r="F58" s="298">
        <f>F54-F56</f>
        <v>234</v>
      </c>
      <c r="G58" s="298"/>
      <c r="H58" s="299">
        <f>H54-H56</f>
        <v>120</v>
      </c>
    </row>
    <row r="59" spans="1:8" ht="25.5">
      <c r="A59" s="582"/>
      <c r="B59" s="600"/>
      <c r="C59" s="300" t="s">
        <v>643</v>
      </c>
      <c r="D59" s="297">
        <v>1046</v>
      </c>
      <c r="E59" s="298">
        <f>E56-E54</f>
        <v>2485.8285000000033</v>
      </c>
      <c r="F59" s="298"/>
      <c r="G59" s="298">
        <f>G56-G54</f>
        <v>359</v>
      </c>
      <c r="H59" s="299"/>
    </row>
    <row r="60" spans="1:8" ht="38.25">
      <c r="A60" s="582"/>
      <c r="B60" s="600" t="s">
        <v>644</v>
      </c>
      <c r="C60" s="300" t="s">
        <v>645</v>
      </c>
      <c r="D60" s="297">
        <v>1047</v>
      </c>
      <c r="E60" s="298"/>
      <c r="F60" s="298"/>
      <c r="G60" s="298"/>
      <c r="H60" s="299"/>
    </row>
    <row r="61" spans="1:8" ht="38.25">
      <c r="A61" s="582"/>
      <c r="B61" s="600" t="s">
        <v>646</v>
      </c>
      <c r="C61" s="300" t="s">
        <v>647</v>
      </c>
      <c r="D61" s="297">
        <v>1048</v>
      </c>
      <c r="E61" s="298"/>
      <c r="F61" s="298"/>
      <c r="G61" s="298"/>
      <c r="H61" s="299"/>
    </row>
    <row r="62" spans="1:8">
      <c r="A62" s="582"/>
      <c r="B62" s="597"/>
      <c r="C62" s="302" t="s">
        <v>648</v>
      </c>
      <c r="D62" s="303">
        <v>1049</v>
      </c>
      <c r="E62" s="304"/>
      <c r="F62" s="304">
        <f>F58</f>
        <v>234</v>
      </c>
      <c r="G62" s="304"/>
      <c r="H62" s="305">
        <f>H58</f>
        <v>120</v>
      </c>
    </row>
    <row r="63" spans="1:8">
      <c r="A63" s="582"/>
      <c r="B63" s="597"/>
      <c r="C63" s="306" t="s">
        <v>649</v>
      </c>
      <c r="D63" s="303"/>
      <c r="E63" s="307"/>
      <c r="F63" s="307"/>
      <c r="G63" s="307"/>
      <c r="H63" s="308"/>
    </row>
    <row r="64" spans="1:8">
      <c r="A64" s="582"/>
      <c r="B64" s="597"/>
      <c r="C64" s="302" t="s">
        <v>650</v>
      </c>
      <c r="D64" s="303">
        <v>1050</v>
      </c>
      <c r="E64" s="304">
        <f>E59</f>
        <v>2485.8285000000033</v>
      </c>
      <c r="F64" s="304"/>
      <c r="G64" s="304">
        <v>359</v>
      </c>
      <c r="H64" s="305"/>
    </row>
    <row r="65" spans="1:8">
      <c r="A65" s="582"/>
      <c r="B65" s="597"/>
      <c r="C65" s="306" t="s">
        <v>651</v>
      </c>
      <c r="D65" s="303"/>
      <c r="E65" s="307"/>
      <c r="F65" s="307"/>
      <c r="G65" s="307"/>
      <c r="H65" s="308"/>
    </row>
    <row r="66" spans="1:8">
      <c r="A66" s="582"/>
      <c r="B66" s="600"/>
      <c r="C66" s="300" t="s">
        <v>652</v>
      </c>
      <c r="D66" s="297"/>
      <c r="E66" s="298"/>
      <c r="F66" s="298"/>
      <c r="G66" s="298"/>
      <c r="H66" s="299"/>
    </row>
    <row r="67" spans="1:8">
      <c r="A67" s="582"/>
      <c r="B67" s="600">
        <v>721</v>
      </c>
      <c r="C67" s="296" t="s">
        <v>653</v>
      </c>
      <c r="D67" s="297">
        <v>1051</v>
      </c>
      <c r="E67" s="298"/>
      <c r="F67" s="298"/>
      <c r="G67" s="298"/>
      <c r="H67" s="299"/>
    </row>
    <row r="68" spans="1:8">
      <c r="A68" s="582"/>
      <c r="B68" s="600" t="s">
        <v>654</v>
      </c>
      <c r="C68" s="296" t="s">
        <v>655</v>
      </c>
      <c r="D68" s="297">
        <v>1052</v>
      </c>
      <c r="E68" s="298"/>
      <c r="F68" s="298"/>
      <c r="G68" s="298"/>
      <c r="H68" s="299"/>
    </row>
    <row r="69" spans="1:8">
      <c r="A69" s="582"/>
      <c r="B69" s="600" t="s">
        <v>656</v>
      </c>
      <c r="C69" s="296" t="s">
        <v>657</v>
      </c>
      <c r="D69" s="297">
        <v>1053</v>
      </c>
      <c r="E69" s="298"/>
      <c r="F69" s="298"/>
      <c r="G69" s="298"/>
      <c r="H69" s="299"/>
    </row>
    <row r="70" spans="1:8">
      <c r="A70" s="582"/>
      <c r="B70" s="600">
        <v>723</v>
      </c>
      <c r="C70" s="300" t="s">
        <v>658</v>
      </c>
      <c r="D70" s="297">
        <v>1054</v>
      </c>
      <c r="E70" s="298"/>
      <c r="F70" s="298"/>
      <c r="G70" s="298"/>
      <c r="H70" s="299"/>
    </row>
    <row r="71" spans="1:8">
      <c r="A71" s="582"/>
      <c r="B71" s="597"/>
      <c r="C71" s="302" t="s">
        <v>659</v>
      </c>
      <c r="D71" s="303">
        <v>1055</v>
      </c>
      <c r="E71" s="304"/>
      <c r="F71" s="304">
        <f>F62</f>
        <v>234</v>
      </c>
      <c r="G71" s="304"/>
      <c r="H71" s="305">
        <f>H62</f>
        <v>120</v>
      </c>
    </row>
    <row r="72" spans="1:8">
      <c r="A72" s="582"/>
      <c r="B72" s="597"/>
      <c r="C72" s="306" t="s">
        <v>660</v>
      </c>
      <c r="D72" s="303"/>
      <c r="E72" s="307"/>
      <c r="F72" s="307"/>
      <c r="G72" s="307"/>
      <c r="H72" s="308"/>
    </row>
    <row r="73" spans="1:8">
      <c r="A73" s="582"/>
      <c r="B73" s="597"/>
      <c r="C73" s="302" t="s">
        <v>661</v>
      </c>
      <c r="D73" s="303">
        <v>1056</v>
      </c>
      <c r="E73" s="304">
        <f>E64</f>
        <v>2485.8285000000033</v>
      </c>
      <c r="F73" s="304"/>
      <c r="G73" s="304">
        <v>359</v>
      </c>
      <c r="H73" s="305"/>
    </row>
    <row r="74" spans="1:8">
      <c r="A74" s="582"/>
      <c r="B74" s="597"/>
      <c r="C74" s="306" t="s">
        <v>662</v>
      </c>
      <c r="D74" s="303"/>
      <c r="E74" s="307"/>
      <c r="F74" s="307"/>
      <c r="G74" s="307"/>
      <c r="H74" s="308"/>
    </row>
    <row r="75" spans="1:8">
      <c r="A75" s="582"/>
      <c r="B75" s="600"/>
      <c r="C75" s="296" t="s">
        <v>663</v>
      </c>
      <c r="D75" s="297">
        <v>1057</v>
      </c>
      <c r="E75" s="298"/>
      <c r="F75" s="298"/>
      <c r="G75" s="298"/>
      <c r="H75" s="299"/>
    </row>
    <row r="76" spans="1:8">
      <c r="A76" s="582"/>
      <c r="B76" s="600"/>
      <c r="C76" s="296" t="s">
        <v>664</v>
      </c>
      <c r="D76" s="297">
        <v>1058</v>
      </c>
      <c r="E76" s="298"/>
      <c r="F76" s="298"/>
      <c r="G76" s="298"/>
      <c r="H76" s="299"/>
    </row>
    <row r="77" spans="1:8">
      <c r="A77" s="582"/>
      <c r="B77" s="600"/>
      <c r="C77" s="296" t="s">
        <v>665</v>
      </c>
      <c r="D77" s="297">
        <v>1059</v>
      </c>
      <c r="E77" s="298"/>
      <c r="F77" s="298"/>
      <c r="G77" s="298"/>
      <c r="H77" s="299"/>
    </row>
    <row r="78" spans="1:8">
      <c r="A78" s="582"/>
      <c r="B78" s="600"/>
      <c r="C78" s="296" t="s">
        <v>666</v>
      </c>
      <c r="D78" s="297">
        <v>1060</v>
      </c>
      <c r="E78" s="298"/>
      <c r="F78" s="298"/>
      <c r="G78" s="298"/>
      <c r="H78" s="299"/>
    </row>
    <row r="79" spans="1:8">
      <c r="A79" s="582"/>
      <c r="B79" s="600"/>
      <c r="C79" s="296" t="s">
        <v>667</v>
      </c>
      <c r="D79" s="297"/>
      <c r="E79" s="298"/>
      <c r="F79" s="298"/>
      <c r="G79" s="298"/>
      <c r="H79" s="299"/>
    </row>
    <row r="80" spans="1:8">
      <c r="A80" s="582"/>
      <c r="B80" s="600"/>
      <c r="C80" s="296" t="s">
        <v>668</v>
      </c>
      <c r="D80" s="297">
        <v>1061</v>
      </c>
      <c r="E80" s="298"/>
      <c r="F80" s="298"/>
      <c r="G80" s="298"/>
      <c r="H80" s="299"/>
    </row>
    <row r="81" spans="1:8" ht="13.5" thickBot="1">
      <c r="A81" s="582"/>
      <c r="B81" s="592"/>
      <c r="C81" s="309" t="s">
        <v>669</v>
      </c>
      <c r="D81" s="310">
        <v>1062</v>
      </c>
      <c r="E81" s="311"/>
      <c r="F81" s="311"/>
      <c r="G81" s="311"/>
      <c r="H81" s="312"/>
    </row>
  </sheetData>
  <mergeCells count="60">
    <mergeCell ref="B73:B74"/>
    <mergeCell ref="D73:D74"/>
    <mergeCell ref="E73:E74"/>
    <mergeCell ref="F73:F74"/>
    <mergeCell ref="G73:G74"/>
    <mergeCell ref="H73:H74"/>
    <mergeCell ref="B71:B72"/>
    <mergeCell ref="D71:D72"/>
    <mergeCell ref="E71:E72"/>
    <mergeCell ref="F71:F72"/>
    <mergeCell ref="G71:G72"/>
    <mergeCell ref="H71:H72"/>
    <mergeCell ref="B64:B65"/>
    <mergeCell ref="D64:D65"/>
    <mergeCell ref="E64:E65"/>
    <mergeCell ref="F64:F65"/>
    <mergeCell ref="G64:G65"/>
    <mergeCell ref="H64:H65"/>
    <mergeCell ref="B62:B63"/>
    <mergeCell ref="D62:D63"/>
    <mergeCell ref="E62:E63"/>
    <mergeCell ref="F62:F63"/>
    <mergeCell ref="G62:G63"/>
    <mergeCell ref="H62:H63"/>
    <mergeCell ref="B56:B57"/>
    <mergeCell ref="D56:D57"/>
    <mergeCell ref="E56:E57"/>
    <mergeCell ref="F56:F57"/>
    <mergeCell ref="G56:G57"/>
    <mergeCell ref="H56:H57"/>
    <mergeCell ref="B54:B55"/>
    <mergeCell ref="D54:D55"/>
    <mergeCell ref="E54:E55"/>
    <mergeCell ref="F54:F55"/>
    <mergeCell ref="G54:G55"/>
    <mergeCell ref="H54:H55"/>
    <mergeCell ref="B42:B43"/>
    <mergeCell ref="D42:D43"/>
    <mergeCell ref="E42:E43"/>
    <mergeCell ref="F42:F43"/>
    <mergeCell ref="G42:G43"/>
    <mergeCell ref="H42:H43"/>
    <mergeCell ref="B36:B37"/>
    <mergeCell ref="D36:D37"/>
    <mergeCell ref="E36:E37"/>
    <mergeCell ref="F36:F37"/>
    <mergeCell ref="G36:G37"/>
    <mergeCell ref="H36:H37"/>
    <mergeCell ref="B9:B10"/>
    <mergeCell ref="D9:D10"/>
    <mergeCell ref="E9:E10"/>
    <mergeCell ref="F9:F10"/>
    <mergeCell ref="G9:G10"/>
    <mergeCell ref="H9:H10"/>
    <mergeCell ref="B2:H2"/>
    <mergeCell ref="B3:H3"/>
    <mergeCell ref="B6:B7"/>
    <mergeCell ref="C6:C7"/>
    <mergeCell ref="D6:D7"/>
    <mergeCell ref="E6:H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68"/>
  <sheetViews>
    <sheetView workbookViewId="0">
      <selection activeCell="J21" sqref="J21"/>
    </sheetView>
  </sheetViews>
  <sheetFormatPr defaultRowHeight="12.75"/>
  <cols>
    <col min="1" max="1" width="59.5703125" style="274" customWidth="1"/>
    <col min="2" max="2" width="9.42578125" style="274" customWidth="1"/>
    <col min="3" max="6" width="15.7109375" style="274" customWidth="1"/>
    <col min="7" max="16384" width="9.140625" style="274"/>
  </cols>
  <sheetData>
    <row r="1" spans="1:6">
      <c r="F1" s="576" t="s">
        <v>854</v>
      </c>
    </row>
    <row r="2" spans="1:6" ht="21.75" customHeight="1">
      <c r="A2" s="314" t="s">
        <v>671</v>
      </c>
      <c r="B2" s="314"/>
      <c r="C2" s="314"/>
      <c r="D2" s="314"/>
      <c r="E2" s="314"/>
      <c r="F2" s="314"/>
    </row>
    <row r="3" spans="1:6" ht="14.25" customHeight="1">
      <c r="A3" s="315" t="s">
        <v>855</v>
      </c>
      <c r="B3" s="315"/>
      <c r="C3" s="315"/>
      <c r="D3" s="315"/>
      <c r="E3" s="315"/>
      <c r="F3" s="315"/>
    </row>
    <row r="4" spans="1:6" ht="13.5" thickBot="1">
      <c r="F4" s="603" t="s">
        <v>251</v>
      </c>
    </row>
    <row r="5" spans="1:6" ht="19.5" customHeight="1">
      <c r="A5" s="604" t="s">
        <v>673</v>
      </c>
      <c r="B5" s="605" t="s">
        <v>254</v>
      </c>
      <c r="C5" s="606" t="s">
        <v>841</v>
      </c>
      <c r="D5" s="607"/>
      <c r="E5" s="607"/>
      <c r="F5" s="608"/>
    </row>
    <row r="6" spans="1:6" ht="36.75" customHeight="1">
      <c r="A6" s="609"/>
      <c r="B6" s="610"/>
      <c r="C6" s="611" t="s">
        <v>856</v>
      </c>
      <c r="D6" s="612" t="s">
        <v>850</v>
      </c>
      <c r="E6" s="611" t="s">
        <v>857</v>
      </c>
      <c r="F6" s="613" t="s">
        <v>858</v>
      </c>
    </row>
    <row r="7" spans="1:6" ht="15" customHeight="1" thickBot="1">
      <c r="A7" s="592">
        <v>1</v>
      </c>
      <c r="B7" s="284">
        <v>2</v>
      </c>
      <c r="C7" s="284">
        <v>3</v>
      </c>
      <c r="D7" s="284">
        <v>4</v>
      </c>
      <c r="E7" s="284">
        <v>5</v>
      </c>
      <c r="F7" s="285">
        <v>6</v>
      </c>
    </row>
    <row r="8" spans="1:6" s="324" customFormat="1" ht="20.100000000000001" customHeight="1">
      <c r="A8" s="614" t="s">
        <v>674</v>
      </c>
      <c r="B8" s="615"/>
      <c r="C8" s="298"/>
      <c r="D8" s="298"/>
      <c r="E8" s="298"/>
      <c r="F8" s="299"/>
    </row>
    <row r="9" spans="1:6" s="324" customFormat="1" ht="20.100000000000001" customHeight="1">
      <c r="A9" s="616" t="s">
        <v>675</v>
      </c>
      <c r="B9" s="617">
        <v>3001</v>
      </c>
      <c r="C9" s="618">
        <f>C10+C12+C13</f>
        <v>70352</v>
      </c>
      <c r="D9" s="619">
        <f>D10+D12+D13</f>
        <v>125800</v>
      </c>
      <c r="E9" s="620">
        <f>E10+E12+E13</f>
        <v>168201</v>
      </c>
      <c r="F9" s="621">
        <v>223941</v>
      </c>
    </row>
    <row r="10" spans="1:6" s="324" customFormat="1" ht="20.100000000000001" customHeight="1">
      <c r="A10" s="622" t="s">
        <v>676</v>
      </c>
      <c r="B10" s="329">
        <v>3002</v>
      </c>
      <c r="C10" s="293">
        <v>70000</v>
      </c>
      <c r="D10" s="298">
        <v>125080</v>
      </c>
      <c r="E10" s="298">
        <v>163661</v>
      </c>
      <c r="F10" s="299">
        <v>218500</v>
      </c>
    </row>
    <row r="11" spans="1:6" s="324" customFormat="1" ht="20.100000000000001" customHeight="1">
      <c r="A11" s="622" t="s">
        <v>677</v>
      </c>
      <c r="B11" s="329">
        <v>3003</v>
      </c>
      <c r="C11" s="298"/>
      <c r="D11" s="298"/>
      <c r="E11" s="298"/>
      <c r="F11" s="299"/>
    </row>
    <row r="12" spans="1:6" s="324" customFormat="1" ht="20.100000000000001" customHeight="1">
      <c r="A12" s="622" t="s">
        <v>678</v>
      </c>
      <c r="B12" s="329">
        <v>3004</v>
      </c>
      <c r="C12" s="298">
        <v>40</v>
      </c>
      <c r="D12" s="298">
        <v>90</v>
      </c>
      <c r="E12" s="298">
        <v>100</v>
      </c>
      <c r="F12" s="299">
        <v>115</v>
      </c>
    </row>
    <row r="13" spans="1:6" s="324" customFormat="1" ht="20.100000000000001" customHeight="1">
      <c r="A13" s="622" t="s">
        <v>679</v>
      </c>
      <c r="B13" s="329">
        <v>3005</v>
      </c>
      <c r="C13" s="298">
        <v>312</v>
      </c>
      <c r="D13" s="298">
        <v>630</v>
      </c>
      <c r="E13" s="298">
        <v>4440</v>
      </c>
      <c r="F13" s="299">
        <v>5326</v>
      </c>
    </row>
    <row r="14" spans="1:6" s="324" customFormat="1" ht="20.100000000000001" customHeight="1">
      <c r="A14" s="616" t="s">
        <v>680</v>
      </c>
      <c r="B14" s="326">
        <v>3006</v>
      </c>
      <c r="C14" s="620">
        <f>C15+C17+C21</f>
        <v>73393</v>
      </c>
      <c r="D14" s="620">
        <f>D15+D17+D21</f>
        <v>128900</v>
      </c>
      <c r="E14" s="620">
        <f>E15+E17+E21</f>
        <v>164540</v>
      </c>
      <c r="F14" s="621">
        <v>225023</v>
      </c>
    </row>
    <row r="15" spans="1:6" s="324" customFormat="1" ht="20.100000000000001" customHeight="1">
      <c r="A15" s="622" t="s">
        <v>681</v>
      </c>
      <c r="B15" s="329">
        <v>3007</v>
      </c>
      <c r="C15" s="298">
        <v>49780</v>
      </c>
      <c r="D15" s="298">
        <v>80200</v>
      </c>
      <c r="E15" s="298">
        <v>91660</v>
      </c>
      <c r="F15" s="299">
        <v>128800</v>
      </c>
    </row>
    <row r="16" spans="1:6" s="324" customFormat="1" ht="20.100000000000001" customHeight="1">
      <c r="A16" s="622" t="s">
        <v>682</v>
      </c>
      <c r="B16" s="329">
        <v>3008</v>
      </c>
      <c r="C16" s="298"/>
      <c r="D16" s="298"/>
      <c r="E16" s="298"/>
      <c r="F16" s="299"/>
    </row>
    <row r="17" spans="1:6" s="324" customFormat="1" ht="20.100000000000001" customHeight="1">
      <c r="A17" s="622" t="s">
        <v>683</v>
      </c>
      <c r="B17" s="329">
        <v>3009</v>
      </c>
      <c r="C17" s="298">
        <v>18443</v>
      </c>
      <c r="D17" s="298">
        <v>38000</v>
      </c>
      <c r="E17" s="298">
        <v>60000</v>
      </c>
      <c r="F17" s="299">
        <v>78459</v>
      </c>
    </row>
    <row r="18" spans="1:6" s="324" customFormat="1" ht="20.100000000000001" customHeight="1">
      <c r="A18" s="622" t="s">
        <v>684</v>
      </c>
      <c r="B18" s="329">
        <v>3010</v>
      </c>
      <c r="C18" s="298"/>
      <c r="D18" s="298"/>
      <c r="E18" s="298"/>
      <c r="F18" s="299"/>
    </row>
    <row r="19" spans="1:6" s="324" customFormat="1" ht="20.100000000000001" customHeight="1">
      <c r="A19" s="622" t="s">
        <v>685</v>
      </c>
      <c r="B19" s="329">
        <v>3011</v>
      </c>
      <c r="C19" s="623"/>
      <c r="D19" s="623"/>
      <c r="E19" s="623"/>
      <c r="F19" s="624"/>
    </row>
    <row r="20" spans="1:6" s="324" customFormat="1" ht="20.100000000000001" customHeight="1">
      <c r="A20" s="622" t="s">
        <v>686</v>
      </c>
      <c r="B20" s="329">
        <v>3012</v>
      </c>
      <c r="C20" s="298"/>
      <c r="D20" s="298"/>
      <c r="E20" s="298"/>
      <c r="F20" s="299"/>
    </row>
    <row r="21" spans="1:6" s="324" customFormat="1" ht="20.100000000000001" customHeight="1">
      <c r="A21" s="622" t="s">
        <v>687</v>
      </c>
      <c r="B21" s="329">
        <v>3013</v>
      </c>
      <c r="C21" s="298">
        <v>5170</v>
      </c>
      <c r="D21" s="298">
        <v>10700</v>
      </c>
      <c r="E21" s="298">
        <v>12880</v>
      </c>
      <c r="F21" s="299">
        <v>16342</v>
      </c>
    </row>
    <row r="22" spans="1:6" s="324" customFormat="1" ht="20.100000000000001" customHeight="1">
      <c r="A22" s="622" t="s">
        <v>688</v>
      </c>
      <c r="B22" s="329">
        <v>3014</v>
      </c>
      <c r="C22" s="293"/>
      <c r="D22" s="293"/>
      <c r="E22" s="293"/>
      <c r="F22" s="625">
        <v>1423</v>
      </c>
    </row>
    <row r="23" spans="1:6" s="324" customFormat="1" ht="20.100000000000001" customHeight="1">
      <c r="A23" s="622" t="s">
        <v>689</v>
      </c>
      <c r="B23" s="329">
        <v>3015</v>
      </c>
      <c r="C23" s="298"/>
      <c r="D23" s="298"/>
      <c r="E23" s="298">
        <f>E9-E14</f>
        <v>3661</v>
      </c>
      <c r="F23" s="299"/>
    </row>
    <row r="24" spans="1:6" s="324" customFormat="1" ht="20.100000000000001" customHeight="1">
      <c r="A24" s="622" t="s">
        <v>690</v>
      </c>
      <c r="B24" s="329">
        <v>3016</v>
      </c>
      <c r="C24" s="298">
        <f>C14-C9</f>
        <v>3041</v>
      </c>
      <c r="D24" s="298">
        <f>D14-D9</f>
        <v>3100</v>
      </c>
      <c r="E24" s="298"/>
      <c r="F24" s="299">
        <v>1082</v>
      </c>
    </row>
    <row r="25" spans="1:6" s="324" customFormat="1" ht="20.100000000000001" customHeight="1">
      <c r="A25" s="626" t="s">
        <v>859</v>
      </c>
      <c r="B25" s="329"/>
      <c r="C25" s="298"/>
      <c r="D25" s="298"/>
      <c r="E25" s="298"/>
      <c r="F25" s="299"/>
    </row>
    <row r="26" spans="1:6" s="324" customFormat="1" ht="20.100000000000001" customHeight="1">
      <c r="A26" s="616" t="s">
        <v>692</v>
      </c>
      <c r="B26" s="326">
        <v>3017</v>
      </c>
      <c r="C26" s="620"/>
      <c r="D26" s="620"/>
      <c r="E26" s="620"/>
      <c r="F26" s="621"/>
    </row>
    <row r="27" spans="1:6" s="324" customFormat="1" ht="20.100000000000001" customHeight="1">
      <c r="A27" s="622" t="s">
        <v>693</v>
      </c>
      <c r="B27" s="329">
        <v>3018</v>
      </c>
      <c r="C27" s="298"/>
      <c r="D27" s="298"/>
      <c r="E27" s="298"/>
      <c r="F27" s="299"/>
    </row>
    <row r="28" spans="1:6" s="324" customFormat="1" ht="27.75" customHeight="1">
      <c r="A28" s="622" t="s">
        <v>694</v>
      </c>
      <c r="B28" s="329">
        <v>3019</v>
      </c>
      <c r="C28" s="298"/>
      <c r="D28" s="298"/>
      <c r="E28" s="298"/>
      <c r="F28" s="299"/>
    </row>
    <row r="29" spans="1:6" s="324" customFormat="1" ht="20.100000000000001" customHeight="1">
      <c r="A29" s="622" t="s">
        <v>695</v>
      </c>
      <c r="B29" s="329">
        <v>3020</v>
      </c>
      <c r="C29" s="298"/>
      <c r="D29" s="298"/>
      <c r="E29" s="298"/>
      <c r="F29" s="299"/>
    </row>
    <row r="30" spans="1:6" s="324" customFormat="1" ht="20.100000000000001" customHeight="1">
      <c r="A30" s="622" t="s">
        <v>696</v>
      </c>
      <c r="B30" s="329">
        <v>3021</v>
      </c>
      <c r="C30" s="298"/>
      <c r="D30" s="298"/>
      <c r="E30" s="298"/>
      <c r="F30" s="299"/>
    </row>
    <row r="31" spans="1:6" s="324" customFormat="1" ht="20.100000000000001" customHeight="1">
      <c r="A31" s="622" t="s">
        <v>697</v>
      </c>
      <c r="B31" s="329">
        <v>3022</v>
      </c>
      <c r="C31" s="298"/>
      <c r="D31" s="298"/>
      <c r="E31" s="298"/>
      <c r="F31" s="299"/>
    </row>
    <row r="32" spans="1:6" s="324" customFormat="1" ht="20.100000000000001" customHeight="1">
      <c r="A32" s="616" t="s">
        <v>698</v>
      </c>
      <c r="B32" s="326">
        <v>3023</v>
      </c>
      <c r="C32" s="627"/>
      <c r="D32" s="627"/>
      <c r="E32" s="627"/>
      <c r="F32" s="628"/>
    </row>
    <row r="33" spans="1:6" s="324" customFormat="1" ht="20.100000000000001" customHeight="1">
      <c r="A33" s="622" t="s">
        <v>699</v>
      </c>
      <c r="B33" s="329">
        <v>3024</v>
      </c>
      <c r="C33" s="298"/>
      <c r="D33" s="298"/>
      <c r="E33" s="298"/>
      <c r="F33" s="299"/>
    </row>
    <row r="34" spans="1:6" s="324" customFormat="1" ht="34.5" customHeight="1">
      <c r="A34" s="622" t="s">
        <v>700</v>
      </c>
      <c r="B34" s="329">
        <v>3025</v>
      </c>
      <c r="C34" s="298"/>
      <c r="D34" s="298"/>
      <c r="E34" s="298"/>
      <c r="F34" s="299"/>
    </row>
    <row r="35" spans="1:6" s="324" customFormat="1" ht="20.100000000000001" customHeight="1">
      <c r="A35" s="622" t="s">
        <v>701</v>
      </c>
      <c r="B35" s="329">
        <v>3026</v>
      </c>
      <c r="C35" s="293"/>
      <c r="D35" s="293"/>
      <c r="E35" s="293"/>
      <c r="F35" s="625"/>
    </row>
    <row r="36" spans="1:6" s="324" customFormat="1" ht="20.100000000000001" customHeight="1">
      <c r="A36" s="622" t="s">
        <v>702</v>
      </c>
      <c r="B36" s="329">
        <v>3027</v>
      </c>
      <c r="C36" s="298"/>
      <c r="D36" s="298"/>
      <c r="E36" s="298"/>
      <c r="F36" s="299"/>
    </row>
    <row r="37" spans="1:6" s="324" customFormat="1" ht="20.100000000000001" customHeight="1">
      <c r="A37" s="622" t="s">
        <v>703</v>
      </c>
      <c r="B37" s="329">
        <v>3028</v>
      </c>
      <c r="C37" s="298"/>
      <c r="D37" s="298"/>
      <c r="E37" s="298"/>
      <c r="F37" s="299"/>
    </row>
    <row r="38" spans="1:6" s="324" customFormat="1" ht="26.25" customHeight="1">
      <c r="A38" s="626" t="s">
        <v>704</v>
      </c>
      <c r="B38" s="329"/>
      <c r="C38" s="298"/>
      <c r="D38" s="298"/>
      <c r="E38" s="298"/>
      <c r="F38" s="299"/>
    </row>
    <row r="39" spans="1:6" s="324" customFormat="1" ht="20.100000000000001" customHeight="1">
      <c r="A39" s="616" t="s">
        <v>705</v>
      </c>
      <c r="B39" s="326">
        <v>3029</v>
      </c>
      <c r="C39" s="620"/>
      <c r="D39" s="620"/>
      <c r="E39" s="620"/>
      <c r="F39" s="621"/>
    </row>
    <row r="40" spans="1:6" s="324" customFormat="1" ht="20.100000000000001" customHeight="1">
      <c r="A40" s="622" t="s">
        <v>706</v>
      </c>
      <c r="B40" s="329">
        <v>3030</v>
      </c>
      <c r="C40" s="298"/>
      <c r="D40" s="298"/>
      <c r="E40" s="298"/>
      <c r="F40" s="299"/>
    </row>
    <row r="41" spans="1:6" s="324" customFormat="1" ht="20.100000000000001" customHeight="1">
      <c r="A41" s="622" t="s">
        <v>707</v>
      </c>
      <c r="B41" s="329">
        <v>3031</v>
      </c>
      <c r="C41" s="298"/>
      <c r="D41" s="298"/>
      <c r="E41" s="298"/>
      <c r="F41" s="299"/>
    </row>
    <row r="42" spans="1:6" s="324" customFormat="1" ht="20.100000000000001" customHeight="1">
      <c r="A42" s="622" t="s">
        <v>708</v>
      </c>
      <c r="B42" s="329">
        <v>3032</v>
      </c>
      <c r="C42" s="298"/>
      <c r="D42" s="298"/>
      <c r="E42" s="298"/>
      <c r="F42" s="299"/>
    </row>
    <row r="43" spans="1:6" s="324" customFormat="1" ht="20.100000000000001" customHeight="1">
      <c r="A43" s="622" t="s">
        <v>709</v>
      </c>
      <c r="B43" s="329">
        <v>3033</v>
      </c>
      <c r="C43" s="298"/>
      <c r="D43" s="298"/>
      <c r="E43" s="298"/>
      <c r="F43" s="299"/>
    </row>
    <row r="44" spans="1:6" s="324" customFormat="1" ht="20.100000000000001" customHeight="1">
      <c r="A44" s="622" t="s">
        <v>710</v>
      </c>
      <c r="B44" s="329">
        <v>3034</v>
      </c>
      <c r="C44" s="298"/>
      <c r="D44" s="298"/>
      <c r="E44" s="298"/>
      <c r="F44" s="299"/>
    </row>
    <row r="45" spans="1:6" s="324" customFormat="1" ht="20.100000000000001" customHeight="1">
      <c r="A45" s="622" t="s">
        <v>711</v>
      </c>
      <c r="B45" s="329">
        <v>3035</v>
      </c>
      <c r="C45" s="298"/>
      <c r="D45" s="298"/>
      <c r="E45" s="298"/>
      <c r="F45" s="299"/>
    </row>
    <row r="46" spans="1:6" s="324" customFormat="1" ht="20.100000000000001" customHeight="1">
      <c r="A46" s="622" t="s">
        <v>712</v>
      </c>
      <c r="B46" s="329">
        <v>3036</v>
      </c>
      <c r="C46" s="298"/>
      <c r="D46" s="298"/>
      <c r="E46" s="298"/>
      <c r="F46" s="299"/>
    </row>
    <row r="47" spans="1:6" s="324" customFormat="1" ht="20.100000000000001" customHeight="1">
      <c r="A47" s="616" t="s">
        <v>713</v>
      </c>
      <c r="B47" s="326">
        <v>3037</v>
      </c>
      <c r="C47" s="620"/>
      <c r="D47" s="620"/>
      <c r="E47" s="620"/>
      <c r="F47" s="621"/>
    </row>
    <row r="48" spans="1:6" s="324" customFormat="1" ht="20.100000000000001" customHeight="1">
      <c r="A48" s="622" t="s">
        <v>714</v>
      </c>
      <c r="B48" s="329">
        <v>3038</v>
      </c>
      <c r="C48" s="298"/>
      <c r="D48" s="298"/>
      <c r="E48" s="298"/>
      <c r="F48" s="299"/>
    </row>
    <row r="49" spans="1:6" s="324" customFormat="1" ht="20.100000000000001" customHeight="1">
      <c r="A49" s="622" t="s">
        <v>707</v>
      </c>
      <c r="B49" s="329">
        <v>3039</v>
      </c>
      <c r="C49" s="298"/>
      <c r="D49" s="298"/>
      <c r="E49" s="298"/>
      <c r="F49" s="299"/>
    </row>
    <row r="50" spans="1:6" s="324" customFormat="1" ht="20.100000000000001" customHeight="1">
      <c r="A50" s="622" t="s">
        <v>708</v>
      </c>
      <c r="B50" s="329">
        <v>3040</v>
      </c>
      <c r="C50" s="298"/>
      <c r="D50" s="298"/>
      <c r="E50" s="298"/>
      <c r="F50" s="299"/>
    </row>
    <row r="51" spans="1:6" s="324" customFormat="1" ht="20.100000000000001" customHeight="1">
      <c r="A51" s="622" t="s">
        <v>709</v>
      </c>
      <c r="B51" s="329">
        <v>3041</v>
      </c>
      <c r="C51" s="623"/>
      <c r="D51" s="623"/>
      <c r="E51" s="623"/>
      <c r="F51" s="624"/>
    </row>
    <row r="52" spans="1:6" s="324" customFormat="1" ht="20.100000000000001" customHeight="1">
      <c r="A52" s="622" t="s">
        <v>710</v>
      </c>
      <c r="B52" s="297">
        <v>3042</v>
      </c>
      <c r="C52" s="298"/>
      <c r="D52" s="298"/>
      <c r="E52" s="298"/>
      <c r="F52" s="299"/>
    </row>
    <row r="53" spans="1:6" s="324" customFormat="1" ht="20.100000000000001" customHeight="1">
      <c r="A53" s="622" t="s">
        <v>715</v>
      </c>
      <c r="B53" s="297">
        <v>3043</v>
      </c>
      <c r="C53" s="298"/>
      <c r="D53" s="298"/>
      <c r="E53" s="298"/>
      <c r="F53" s="299"/>
    </row>
    <row r="54" spans="1:6" s="324" customFormat="1" ht="20.100000000000001" customHeight="1">
      <c r="A54" s="622" t="s">
        <v>716</v>
      </c>
      <c r="B54" s="297">
        <v>3044</v>
      </c>
      <c r="C54" s="298"/>
      <c r="D54" s="298"/>
      <c r="E54" s="298"/>
      <c r="F54" s="299"/>
    </row>
    <row r="55" spans="1:6" s="324" customFormat="1" ht="20.100000000000001" customHeight="1">
      <c r="A55" s="622" t="s">
        <v>717</v>
      </c>
      <c r="B55" s="297">
        <v>3045</v>
      </c>
      <c r="C55" s="298"/>
      <c r="D55" s="298"/>
      <c r="E55" s="298"/>
      <c r="F55" s="299"/>
    </row>
    <row r="56" spans="1:6" s="324" customFormat="1" ht="20.100000000000001" customHeight="1">
      <c r="A56" s="622" t="s">
        <v>718</v>
      </c>
      <c r="B56" s="297">
        <v>3046</v>
      </c>
      <c r="C56" s="298"/>
      <c r="D56" s="298"/>
      <c r="E56" s="298"/>
      <c r="F56" s="299"/>
    </row>
    <row r="57" spans="1:6" s="324" customFormat="1" ht="20.100000000000001" customHeight="1">
      <c r="A57" s="622" t="s">
        <v>719</v>
      </c>
      <c r="B57" s="297">
        <v>3047</v>
      </c>
      <c r="C57" s="629"/>
      <c r="D57" s="629"/>
      <c r="E57" s="629"/>
      <c r="F57" s="630"/>
    </row>
    <row r="58" spans="1:6" s="324" customFormat="1" ht="20.100000000000001" customHeight="1">
      <c r="A58" s="626" t="s">
        <v>720</v>
      </c>
      <c r="B58" s="297">
        <v>3048</v>
      </c>
      <c r="C58" s="629">
        <f>C9</f>
        <v>70352</v>
      </c>
      <c r="D58" s="629">
        <f>D9</f>
        <v>125800</v>
      </c>
      <c r="E58" s="629">
        <f>E9</f>
        <v>168201</v>
      </c>
      <c r="F58" s="630">
        <v>223941</v>
      </c>
    </row>
    <row r="59" spans="1:6" s="324" customFormat="1" ht="20.100000000000001" customHeight="1">
      <c r="A59" s="626" t="s">
        <v>721</v>
      </c>
      <c r="B59" s="297">
        <v>3049</v>
      </c>
      <c r="C59" s="629">
        <f>C14</f>
        <v>73393</v>
      </c>
      <c r="D59" s="629">
        <f>D14</f>
        <v>128900</v>
      </c>
      <c r="E59" s="629">
        <f>E14</f>
        <v>164540</v>
      </c>
      <c r="F59" s="630">
        <v>225023</v>
      </c>
    </row>
    <row r="60" spans="1:6" s="324" customFormat="1" ht="20.100000000000001" customHeight="1">
      <c r="A60" s="616" t="s">
        <v>722</v>
      </c>
      <c r="B60" s="631">
        <v>3050</v>
      </c>
      <c r="C60" s="632"/>
      <c r="D60" s="632"/>
      <c r="E60" s="632">
        <f>E58-E59</f>
        <v>3661</v>
      </c>
      <c r="F60" s="633"/>
    </row>
    <row r="61" spans="1:6" s="324" customFormat="1" ht="20.100000000000001" customHeight="1">
      <c r="A61" s="616" t="s">
        <v>723</v>
      </c>
      <c r="B61" s="631">
        <v>3051</v>
      </c>
      <c r="C61" s="632">
        <f>C59-C58</f>
        <v>3041</v>
      </c>
      <c r="D61" s="632">
        <f>D59-D58</f>
        <v>3100</v>
      </c>
      <c r="E61" s="632"/>
      <c r="F61" s="633">
        <v>1082</v>
      </c>
    </row>
    <row r="62" spans="1:6" s="324" customFormat="1" ht="20.100000000000001" customHeight="1">
      <c r="A62" s="616" t="s">
        <v>724</v>
      </c>
      <c r="B62" s="631">
        <v>3052</v>
      </c>
      <c r="C62" s="632">
        <v>15736</v>
      </c>
      <c r="D62" s="632">
        <v>15736</v>
      </c>
      <c r="E62" s="632">
        <v>15736</v>
      </c>
      <c r="F62" s="633">
        <v>15736</v>
      </c>
    </row>
    <row r="63" spans="1:6" s="324" customFormat="1" ht="24" customHeight="1">
      <c r="A63" s="626" t="s">
        <v>725</v>
      </c>
      <c r="B63" s="297">
        <v>3053</v>
      </c>
      <c r="C63" s="629"/>
      <c r="D63" s="629"/>
      <c r="E63" s="629"/>
      <c r="F63" s="630"/>
    </row>
    <row r="64" spans="1:6" s="324" customFormat="1" ht="24" customHeight="1">
      <c r="A64" s="626" t="s">
        <v>726</v>
      </c>
      <c r="B64" s="297">
        <v>3054</v>
      </c>
      <c r="C64" s="629"/>
      <c r="D64" s="629"/>
      <c r="E64" s="629"/>
      <c r="F64" s="630"/>
    </row>
    <row r="65" spans="1:6" s="324" customFormat="1" ht="20.100000000000001" customHeight="1">
      <c r="A65" s="634" t="s">
        <v>727</v>
      </c>
      <c r="B65" s="635">
        <v>3055</v>
      </c>
      <c r="C65" s="636">
        <f>C62-C61</f>
        <v>12695</v>
      </c>
      <c r="D65" s="636">
        <f>D62-D61</f>
        <v>12636</v>
      </c>
      <c r="E65" s="636">
        <f>E60+E62</f>
        <v>19397</v>
      </c>
      <c r="F65" s="637">
        <v>14654</v>
      </c>
    </row>
    <row r="66" spans="1:6" s="324" customFormat="1" ht="13.5" customHeight="1" thickBot="1">
      <c r="A66" s="638" t="s">
        <v>728</v>
      </c>
      <c r="B66" s="639"/>
      <c r="C66" s="640"/>
      <c r="D66" s="640"/>
      <c r="E66" s="640"/>
      <c r="F66" s="641"/>
    </row>
    <row r="67" spans="1:6">
      <c r="A67" s="313"/>
    </row>
    <row r="68" spans="1:6">
      <c r="A68" s="313"/>
    </row>
  </sheetData>
  <mergeCells count="10">
    <mergeCell ref="A2:F2"/>
    <mergeCell ref="A3:F3"/>
    <mergeCell ref="A5:A6"/>
    <mergeCell ref="B5:B6"/>
    <mergeCell ref="C5:F5"/>
    <mergeCell ref="B65:B66"/>
    <mergeCell ref="C65:C66"/>
    <mergeCell ref="D65:D66"/>
    <mergeCell ref="E65:E66"/>
    <mergeCell ref="F65:F6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B1:J23"/>
  <sheetViews>
    <sheetView workbookViewId="0">
      <selection sqref="A1:XFD1048576"/>
    </sheetView>
  </sheetViews>
  <sheetFormatPr defaultRowHeight="12.75"/>
  <cols>
    <col min="1" max="1" width="3.85546875" style="644" customWidth="1"/>
    <col min="2" max="6" width="30.140625" style="644" customWidth="1"/>
    <col min="7" max="7" width="35.5703125" style="644" customWidth="1"/>
    <col min="8" max="8" width="18.85546875" style="644" customWidth="1"/>
    <col min="9" max="9" width="15.5703125" style="644" customWidth="1"/>
    <col min="10" max="16384" width="9.140625" style="644"/>
  </cols>
  <sheetData>
    <row r="1" spans="2:10">
      <c r="B1" s="642"/>
      <c r="C1" s="642"/>
      <c r="D1" s="642"/>
      <c r="E1" s="642"/>
      <c r="F1" s="642"/>
      <c r="G1" s="643" t="s">
        <v>860</v>
      </c>
    </row>
    <row r="2" spans="2:10">
      <c r="B2" s="642"/>
      <c r="C2" s="642"/>
      <c r="D2" s="642"/>
      <c r="E2" s="642"/>
      <c r="F2" s="642"/>
    </row>
    <row r="5" spans="2:10" ht="22.5" customHeight="1">
      <c r="B5" s="645" t="s">
        <v>861</v>
      </c>
      <c r="C5" s="645"/>
      <c r="D5" s="645"/>
      <c r="E5" s="645"/>
      <c r="F5" s="645"/>
      <c r="G5" s="645"/>
      <c r="H5" s="646"/>
      <c r="I5" s="646"/>
    </row>
    <row r="6" spans="2:10">
      <c r="G6" s="647"/>
      <c r="H6" s="647"/>
      <c r="I6" s="647"/>
    </row>
    <row r="7" spans="2:10" ht="13.5" thickBot="1">
      <c r="G7" s="648" t="s">
        <v>862</v>
      </c>
    </row>
    <row r="8" spans="2:10" ht="18" customHeight="1">
      <c r="B8" s="649" t="s">
        <v>863</v>
      </c>
      <c r="C8" s="650"/>
      <c r="D8" s="650"/>
      <c r="E8" s="650"/>
      <c r="F8" s="650"/>
      <c r="G8" s="651"/>
      <c r="J8" s="652"/>
    </row>
    <row r="9" spans="2:10" ht="21.75" customHeight="1" thickBot="1">
      <c r="B9" s="653"/>
      <c r="C9" s="654"/>
      <c r="D9" s="654"/>
      <c r="E9" s="654"/>
      <c r="F9" s="654"/>
      <c r="G9" s="655"/>
    </row>
    <row r="10" spans="2:10" ht="60.75" customHeight="1">
      <c r="B10" s="656" t="s">
        <v>864</v>
      </c>
      <c r="C10" s="657" t="s">
        <v>865</v>
      </c>
      <c r="D10" s="657" t="s">
        <v>866</v>
      </c>
      <c r="E10" s="657" t="s">
        <v>867</v>
      </c>
      <c r="F10" s="657" t="s">
        <v>868</v>
      </c>
      <c r="G10" s="239" t="s">
        <v>869</v>
      </c>
    </row>
    <row r="11" spans="2:10" ht="17.25" customHeight="1" thickBot="1">
      <c r="B11" s="658"/>
      <c r="C11" s="659">
        <v>1</v>
      </c>
      <c r="D11" s="659">
        <v>2</v>
      </c>
      <c r="E11" s="659">
        <v>3</v>
      </c>
      <c r="F11" s="659" t="s">
        <v>870</v>
      </c>
      <c r="G11" s="660">
        <v>5</v>
      </c>
    </row>
    <row r="12" spans="2:10" ht="33" customHeight="1">
      <c r="B12" s="661" t="s">
        <v>827</v>
      </c>
      <c r="C12" s="662"/>
      <c r="D12" s="662"/>
      <c r="E12" s="662"/>
      <c r="F12" s="663"/>
      <c r="G12" s="664"/>
    </row>
    <row r="13" spans="2:10" ht="33" customHeight="1">
      <c r="B13" s="665" t="s">
        <v>871</v>
      </c>
      <c r="C13" s="565"/>
      <c r="D13" s="565">
        <v>1956369.84</v>
      </c>
      <c r="E13" s="565">
        <v>1956369.84</v>
      </c>
      <c r="F13" s="565"/>
      <c r="G13" s="666"/>
    </row>
    <row r="14" spans="2:10" ht="33" customHeight="1" thickBot="1">
      <c r="B14" s="667" t="s">
        <v>872</v>
      </c>
      <c r="C14" s="573"/>
      <c r="D14" s="573">
        <f>D13</f>
        <v>1956369.84</v>
      </c>
      <c r="E14" s="573">
        <f>E13</f>
        <v>1956369.84</v>
      </c>
      <c r="F14" s="573"/>
      <c r="G14" s="668"/>
    </row>
    <row r="15" spans="2:10" ht="42.75" customHeight="1" thickBot="1">
      <c r="B15" s="669"/>
      <c r="C15" s="670"/>
      <c r="D15" s="671"/>
      <c r="E15" s="672"/>
      <c r="F15" s="673" t="s">
        <v>862</v>
      </c>
      <c r="G15" s="673"/>
    </row>
    <row r="16" spans="2:10" ht="33" customHeight="1">
      <c r="B16" s="674" t="s">
        <v>873</v>
      </c>
      <c r="C16" s="535"/>
      <c r="D16" s="535"/>
      <c r="E16" s="535"/>
      <c r="F16" s="536"/>
      <c r="G16" s="675"/>
      <c r="H16" s="676"/>
    </row>
    <row r="17" spans="2:8" ht="13.5" thickBot="1">
      <c r="B17" s="677"/>
      <c r="C17" s="678" t="s">
        <v>874</v>
      </c>
      <c r="D17" s="678" t="s">
        <v>875</v>
      </c>
      <c r="E17" s="678" t="s">
        <v>876</v>
      </c>
      <c r="F17" s="679" t="s">
        <v>877</v>
      </c>
      <c r="G17" s="680"/>
    </row>
    <row r="18" spans="2:8" ht="33" customHeight="1">
      <c r="B18" s="661" t="s">
        <v>827</v>
      </c>
      <c r="C18" s="663"/>
      <c r="D18" s="663"/>
      <c r="E18" s="663"/>
      <c r="F18" s="681"/>
      <c r="G18" s="676"/>
    </row>
    <row r="19" spans="2:8" ht="33" customHeight="1">
      <c r="B19" s="682" t="s">
        <v>871</v>
      </c>
      <c r="C19" s="565"/>
      <c r="D19" s="565"/>
      <c r="E19" s="683"/>
      <c r="F19" s="566"/>
      <c r="G19" s="676"/>
      <c r="H19" s="676"/>
    </row>
    <row r="20" spans="2:8" ht="33" customHeight="1" thickBot="1">
      <c r="B20" s="667" t="s">
        <v>872</v>
      </c>
      <c r="C20" s="573"/>
      <c r="D20" s="684"/>
      <c r="E20" s="685"/>
      <c r="F20" s="574"/>
      <c r="G20" s="676"/>
      <c r="H20" s="676"/>
    </row>
    <row r="21" spans="2:8" ht="33" customHeight="1">
      <c r="G21" s="648"/>
    </row>
    <row r="22" spans="2:8" ht="18.75" customHeight="1">
      <c r="B22" s="686" t="s">
        <v>878</v>
      </c>
      <c r="C22" s="686"/>
      <c r="D22" s="686"/>
      <c r="E22" s="686"/>
      <c r="F22" s="686"/>
      <c r="G22" s="686"/>
    </row>
    <row r="23" spans="2:8" ht="18.75" customHeight="1">
      <c r="B23" s="687"/>
    </row>
  </sheetData>
  <mergeCells count="4">
    <mergeCell ref="B5:G5"/>
    <mergeCell ref="B8:G9"/>
    <mergeCell ref="B16:F16"/>
    <mergeCell ref="B22:G2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V96"/>
  <sheetViews>
    <sheetView workbookViewId="0">
      <selection activeCell="C15" sqref="C15"/>
    </sheetView>
  </sheetViews>
  <sheetFormatPr defaultRowHeight="18"/>
  <cols>
    <col min="1" max="1" width="7.7109375" style="688" customWidth="1"/>
    <col min="2" max="2" width="73.7109375" style="688" customWidth="1"/>
    <col min="3" max="8" width="20.7109375" style="688" customWidth="1"/>
    <col min="9" max="9" width="12.28515625" style="688" customWidth="1"/>
    <col min="10" max="10" width="13.42578125" style="688" customWidth="1"/>
    <col min="11" max="11" width="11.28515625" style="688" customWidth="1"/>
    <col min="12" max="12" width="12.42578125" style="688" customWidth="1"/>
    <col min="13" max="13" width="14.42578125" style="688" customWidth="1"/>
    <col min="14" max="14" width="15.140625" style="688" customWidth="1"/>
    <col min="15" max="15" width="11.28515625" style="688" customWidth="1"/>
    <col min="16" max="16" width="13.140625" style="688" customWidth="1"/>
    <col min="17" max="17" width="13" style="688" customWidth="1"/>
    <col min="18" max="18" width="14.140625" style="688" customWidth="1"/>
    <col min="19" max="19" width="26.5703125" style="688" customWidth="1"/>
    <col min="20" max="16384" width="9.140625" style="688"/>
  </cols>
  <sheetData>
    <row r="1" spans="1:22">
      <c r="H1" s="689" t="s">
        <v>879</v>
      </c>
    </row>
    <row r="3" spans="1:22">
      <c r="A3" s="690" t="s">
        <v>880</v>
      </c>
      <c r="B3" s="690"/>
      <c r="C3" s="690"/>
      <c r="D3" s="690"/>
      <c r="E3" s="690"/>
      <c r="F3" s="690"/>
      <c r="G3" s="690"/>
      <c r="H3" s="690"/>
    </row>
    <row r="4" spans="1:22" ht="18.75" thickBot="1">
      <c r="B4" s="691"/>
      <c r="C4" s="691"/>
      <c r="D4" s="691"/>
      <c r="E4" s="691"/>
      <c r="F4" s="691"/>
      <c r="G4" s="691"/>
      <c r="H4" s="692" t="s">
        <v>862</v>
      </c>
    </row>
    <row r="5" spans="1:22" ht="25.5" customHeight="1">
      <c r="A5" s="693" t="s">
        <v>881</v>
      </c>
      <c r="B5" s="694" t="s">
        <v>882</v>
      </c>
      <c r="C5" s="695" t="s">
        <v>883</v>
      </c>
      <c r="D5" s="696" t="s">
        <v>884</v>
      </c>
      <c r="E5" s="697" t="s">
        <v>885</v>
      </c>
      <c r="F5" s="698" t="s">
        <v>850</v>
      </c>
      <c r="G5" s="698" t="s">
        <v>851</v>
      </c>
      <c r="H5" s="699" t="s">
        <v>858</v>
      </c>
      <c r="I5" s="700"/>
      <c r="J5" s="701"/>
      <c r="K5" s="700"/>
      <c r="L5" s="702"/>
      <c r="M5" s="700"/>
      <c r="N5" s="702"/>
      <c r="O5" s="700"/>
      <c r="P5" s="702"/>
      <c r="Q5" s="702"/>
      <c r="R5" s="702"/>
      <c r="S5" s="703"/>
      <c r="T5" s="703"/>
      <c r="U5" s="703"/>
      <c r="V5" s="703"/>
    </row>
    <row r="6" spans="1:22" ht="56.25" customHeight="1" thickBot="1">
      <c r="A6" s="704"/>
      <c r="B6" s="705"/>
      <c r="C6" s="706"/>
      <c r="D6" s="707"/>
      <c r="E6" s="708"/>
      <c r="F6" s="709"/>
      <c r="G6" s="709"/>
      <c r="H6" s="710"/>
      <c r="I6" s="700"/>
      <c r="J6" s="711"/>
      <c r="K6" s="700"/>
      <c r="L6" s="700"/>
      <c r="M6" s="700"/>
      <c r="N6" s="702"/>
      <c r="O6" s="700"/>
      <c r="P6" s="702"/>
      <c r="Q6" s="702"/>
      <c r="R6" s="702"/>
      <c r="S6" s="703"/>
      <c r="T6" s="703"/>
      <c r="U6" s="703"/>
      <c r="V6" s="703"/>
    </row>
    <row r="7" spans="1:22" ht="36" customHeight="1">
      <c r="A7" s="712" t="s">
        <v>886</v>
      </c>
      <c r="B7" s="713" t="s">
        <v>887</v>
      </c>
      <c r="C7" s="714">
        <v>40720824</v>
      </c>
      <c r="D7" s="715">
        <v>39148402</v>
      </c>
      <c r="E7" s="714">
        <v>11101161</v>
      </c>
      <c r="F7" s="716">
        <v>22247548</v>
      </c>
      <c r="G7" s="716">
        <v>33540396</v>
      </c>
      <c r="H7" s="717">
        <v>44854274</v>
      </c>
      <c r="I7" s="703"/>
      <c r="J7" s="703"/>
      <c r="K7" s="703"/>
      <c r="L7" s="703"/>
      <c r="M7" s="703"/>
      <c r="N7" s="703"/>
      <c r="O7" s="703"/>
      <c r="P7" s="703"/>
      <c r="Q7" s="703"/>
      <c r="R7" s="703"/>
      <c r="S7" s="703"/>
      <c r="T7" s="703"/>
      <c r="U7" s="703"/>
      <c r="V7" s="703"/>
    </row>
    <row r="8" spans="1:22" ht="36" customHeight="1">
      <c r="A8" s="718" t="s">
        <v>888</v>
      </c>
      <c r="B8" s="719" t="s">
        <v>889</v>
      </c>
      <c r="C8" s="720">
        <v>56259123</v>
      </c>
      <c r="D8" s="721">
        <v>54061235</v>
      </c>
      <c r="E8" s="720">
        <v>15319060</v>
      </c>
      <c r="F8" s="722">
        <v>30695503</v>
      </c>
      <c r="G8" s="722">
        <v>46280879</v>
      </c>
      <c r="H8" s="723">
        <v>61896254</v>
      </c>
      <c r="I8" s="703"/>
      <c r="J8" s="703"/>
      <c r="K8" s="703"/>
      <c r="L8" s="703"/>
      <c r="M8" s="703"/>
      <c r="N8" s="703"/>
      <c r="O8" s="703"/>
      <c r="P8" s="703"/>
      <c r="Q8" s="703"/>
      <c r="R8" s="703"/>
      <c r="S8" s="703"/>
      <c r="T8" s="703"/>
      <c r="U8" s="703"/>
      <c r="V8" s="703"/>
    </row>
    <row r="9" spans="1:22" ht="36" customHeight="1">
      <c r="A9" s="718" t="s">
        <v>890</v>
      </c>
      <c r="B9" s="719" t="s">
        <v>891</v>
      </c>
      <c r="C9" s="720">
        <v>64782380</v>
      </c>
      <c r="D9" s="721">
        <v>62251512.100000001</v>
      </c>
      <c r="E9" s="720">
        <v>17639898</v>
      </c>
      <c r="F9" s="722">
        <v>35345872</v>
      </c>
      <c r="G9" s="722">
        <v>53292432</v>
      </c>
      <c r="H9" s="723">
        <v>71273536</v>
      </c>
      <c r="I9" s="703"/>
      <c r="J9" s="703"/>
      <c r="K9" s="703"/>
      <c r="L9" s="703"/>
      <c r="M9" s="703"/>
      <c r="N9" s="703"/>
      <c r="O9" s="703"/>
      <c r="P9" s="703"/>
      <c r="Q9" s="703"/>
      <c r="R9" s="703"/>
      <c r="S9" s="703"/>
      <c r="T9" s="703"/>
      <c r="U9" s="703"/>
      <c r="V9" s="703"/>
    </row>
    <row r="10" spans="1:22" ht="36" customHeight="1">
      <c r="A10" s="718" t="s">
        <v>892</v>
      </c>
      <c r="B10" s="719" t="s">
        <v>893</v>
      </c>
      <c r="C10" s="720">
        <v>50</v>
      </c>
      <c r="D10" s="721">
        <v>48</v>
      </c>
      <c r="E10" s="720">
        <v>49</v>
      </c>
      <c r="F10" s="722">
        <v>49</v>
      </c>
      <c r="G10" s="722">
        <v>49</v>
      </c>
      <c r="H10" s="723">
        <v>49</v>
      </c>
      <c r="I10" s="703"/>
      <c r="J10" s="703"/>
      <c r="K10" s="703"/>
      <c r="L10" s="703"/>
      <c r="M10" s="703"/>
      <c r="N10" s="703"/>
      <c r="O10" s="703"/>
      <c r="P10" s="703"/>
      <c r="Q10" s="703"/>
      <c r="R10" s="703"/>
      <c r="S10" s="703"/>
      <c r="T10" s="703"/>
      <c r="U10" s="703"/>
      <c r="V10" s="703"/>
    </row>
    <row r="11" spans="1:22" ht="36" customHeight="1">
      <c r="A11" s="718" t="s">
        <v>894</v>
      </c>
      <c r="B11" s="724" t="s">
        <v>895</v>
      </c>
      <c r="C11" s="720">
        <v>43</v>
      </c>
      <c r="D11" s="721">
        <v>42</v>
      </c>
      <c r="E11" s="720">
        <v>43</v>
      </c>
      <c r="F11" s="722">
        <v>43</v>
      </c>
      <c r="G11" s="722">
        <v>43</v>
      </c>
      <c r="H11" s="723">
        <v>43</v>
      </c>
      <c r="I11" s="703"/>
      <c r="J11" s="703"/>
      <c r="K11" s="703"/>
      <c r="L11" s="703"/>
      <c r="M11" s="703"/>
      <c r="N11" s="703"/>
      <c r="O11" s="703"/>
      <c r="P11" s="703"/>
      <c r="Q11" s="703"/>
      <c r="R11" s="703"/>
      <c r="S11" s="703"/>
      <c r="T11" s="703"/>
      <c r="U11" s="703"/>
      <c r="V11" s="703"/>
    </row>
    <row r="12" spans="1:22" ht="36" customHeight="1">
      <c r="A12" s="718" t="s">
        <v>896</v>
      </c>
      <c r="B12" s="724" t="s">
        <v>897</v>
      </c>
      <c r="C12" s="720">
        <v>7</v>
      </c>
      <c r="D12" s="721">
        <v>6</v>
      </c>
      <c r="E12" s="720">
        <v>6</v>
      </c>
      <c r="F12" s="722">
        <v>6</v>
      </c>
      <c r="G12" s="722">
        <v>6</v>
      </c>
      <c r="H12" s="723">
        <v>6</v>
      </c>
      <c r="I12" s="703"/>
      <c r="J12" s="703"/>
      <c r="K12" s="703"/>
      <c r="L12" s="703"/>
      <c r="M12" s="703"/>
      <c r="N12" s="703"/>
      <c r="O12" s="703"/>
      <c r="P12" s="703"/>
      <c r="Q12" s="703"/>
      <c r="R12" s="703"/>
      <c r="S12" s="703"/>
      <c r="T12" s="703"/>
      <c r="U12" s="703"/>
      <c r="V12" s="703"/>
    </row>
    <row r="13" spans="1:22" ht="36" customHeight="1">
      <c r="A13" s="718" t="s">
        <v>898</v>
      </c>
      <c r="B13" s="725" t="s">
        <v>899</v>
      </c>
      <c r="C13" s="720"/>
      <c r="D13" s="721"/>
      <c r="E13" s="720"/>
      <c r="F13" s="722"/>
      <c r="G13" s="722"/>
      <c r="H13" s="723"/>
      <c r="I13" s="703"/>
      <c r="J13" s="703"/>
      <c r="K13" s="703"/>
      <c r="L13" s="703"/>
      <c r="M13" s="703"/>
      <c r="N13" s="703"/>
      <c r="O13" s="703"/>
      <c r="P13" s="703"/>
      <c r="Q13" s="703"/>
      <c r="R13" s="703"/>
      <c r="S13" s="703"/>
      <c r="T13" s="703"/>
      <c r="U13" s="703"/>
      <c r="V13" s="703"/>
    </row>
    <row r="14" spans="1:22" ht="36" customHeight="1">
      <c r="A14" s="718" t="s">
        <v>900</v>
      </c>
      <c r="B14" s="725" t="s">
        <v>901</v>
      </c>
      <c r="C14" s="720"/>
      <c r="D14" s="721"/>
      <c r="E14" s="720"/>
      <c r="F14" s="722"/>
      <c r="G14" s="722"/>
      <c r="H14" s="723"/>
      <c r="I14" s="703"/>
      <c r="J14" s="703"/>
      <c r="K14" s="703"/>
      <c r="L14" s="703"/>
      <c r="M14" s="703"/>
      <c r="N14" s="703"/>
      <c r="O14" s="703"/>
      <c r="P14" s="703"/>
      <c r="Q14" s="703"/>
      <c r="R14" s="703"/>
      <c r="S14" s="703"/>
      <c r="T14" s="703"/>
      <c r="U14" s="703"/>
      <c r="V14" s="703"/>
    </row>
    <row r="15" spans="1:22" ht="36" customHeight="1">
      <c r="A15" s="718" t="s">
        <v>902</v>
      </c>
      <c r="B15" s="725" t="s">
        <v>903</v>
      </c>
      <c r="C15" s="720"/>
      <c r="D15" s="721"/>
      <c r="E15" s="720"/>
      <c r="F15" s="722"/>
      <c r="G15" s="722"/>
      <c r="H15" s="723"/>
      <c r="I15" s="703"/>
      <c r="J15" s="703"/>
      <c r="K15" s="703"/>
      <c r="L15" s="703"/>
      <c r="M15" s="703"/>
      <c r="N15" s="703"/>
      <c r="O15" s="703"/>
      <c r="P15" s="703"/>
      <c r="Q15" s="703"/>
      <c r="R15" s="703"/>
      <c r="S15" s="703"/>
      <c r="T15" s="703"/>
      <c r="U15" s="703"/>
      <c r="V15" s="703"/>
    </row>
    <row r="16" spans="1:22" ht="36" customHeight="1">
      <c r="A16" s="718" t="s">
        <v>904</v>
      </c>
      <c r="B16" s="725" t="s">
        <v>905</v>
      </c>
      <c r="C16" s="720"/>
      <c r="D16" s="721"/>
      <c r="E16" s="720"/>
      <c r="F16" s="722"/>
      <c r="G16" s="722"/>
      <c r="H16" s="723"/>
      <c r="I16" s="703"/>
      <c r="J16" s="703"/>
      <c r="K16" s="703"/>
      <c r="L16" s="703"/>
      <c r="M16" s="703"/>
      <c r="N16" s="703"/>
      <c r="O16" s="703"/>
      <c r="P16" s="703"/>
      <c r="Q16" s="703"/>
      <c r="R16" s="703"/>
      <c r="S16" s="703"/>
      <c r="T16" s="703"/>
      <c r="U16" s="703"/>
      <c r="V16" s="703"/>
    </row>
    <row r="17" spans="1:22" ht="36" customHeight="1">
      <c r="A17" s="718" t="s">
        <v>906</v>
      </c>
      <c r="B17" s="719" t="s">
        <v>907</v>
      </c>
      <c r="C17" s="720">
        <v>3484676</v>
      </c>
      <c r="D17" s="721">
        <v>2430000</v>
      </c>
      <c r="E17" s="720">
        <v>700000</v>
      </c>
      <c r="F17" s="722">
        <v>1400000</v>
      </c>
      <c r="G17" s="722">
        <v>2100000</v>
      </c>
      <c r="H17" s="723">
        <v>2781922</v>
      </c>
      <c r="I17" s="703"/>
      <c r="J17" s="703"/>
      <c r="K17" s="703"/>
      <c r="L17" s="703"/>
      <c r="M17" s="703"/>
      <c r="N17" s="703"/>
      <c r="O17" s="703"/>
      <c r="P17" s="703"/>
      <c r="Q17" s="703"/>
      <c r="R17" s="703"/>
      <c r="S17" s="703"/>
      <c r="T17" s="703"/>
      <c r="U17" s="703"/>
      <c r="V17" s="703"/>
    </row>
    <row r="18" spans="1:22" ht="36" customHeight="1">
      <c r="A18" s="718" t="s">
        <v>908</v>
      </c>
      <c r="B18" s="726" t="s">
        <v>909</v>
      </c>
      <c r="C18" s="720">
        <v>4</v>
      </c>
      <c r="D18" s="721">
        <v>7</v>
      </c>
      <c r="E18" s="720">
        <v>4</v>
      </c>
      <c r="F18" s="722">
        <v>4</v>
      </c>
      <c r="G18" s="722">
        <v>4</v>
      </c>
      <c r="H18" s="723">
        <v>4</v>
      </c>
      <c r="I18" s="703"/>
      <c r="J18" s="703"/>
      <c r="K18" s="703"/>
      <c r="L18" s="703"/>
      <c r="M18" s="703"/>
      <c r="N18" s="703"/>
      <c r="O18" s="703"/>
      <c r="P18" s="703"/>
      <c r="Q18" s="703"/>
      <c r="R18" s="703"/>
      <c r="S18" s="703"/>
      <c r="T18" s="703"/>
      <c r="U18" s="703"/>
      <c r="V18" s="703"/>
    </row>
    <row r="19" spans="1:22" ht="36" customHeight="1">
      <c r="A19" s="718" t="s">
        <v>910</v>
      </c>
      <c r="B19" s="719" t="s">
        <v>911</v>
      </c>
      <c r="C19" s="720"/>
      <c r="D19" s="721">
        <v>1956369.84</v>
      </c>
      <c r="E19" s="720"/>
      <c r="F19" s="722"/>
      <c r="G19" s="722"/>
      <c r="H19" s="723"/>
      <c r="I19" s="703"/>
      <c r="J19" s="703"/>
      <c r="K19" s="703"/>
      <c r="L19" s="703"/>
      <c r="M19" s="703"/>
      <c r="N19" s="703"/>
      <c r="O19" s="703"/>
      <c r="P19" s="703"/>
      <c r="Q19" s="703"/>
      <c r="R19" s="703"/>
      <c r="S19" s="703"/>
      <c r="T19" s="703"/>
      <c r="U19" s="703"/>
      <c r="V19" s="703"/>
    </row>
    <row r="20" spans="1:22" ht="36" customHeight="1">
      <c r="A20" s="718" t="s">
        <v>912</v>
      </c>
      <c r="B20" s="725" t="s">
        <v>913</v>
      </c>
      <c r="C20" s="720"/>
      <c r="D20" s="721">
        <v>10</v>
      </c>
      <c r="E20" s="720"/>
      <c r="F20" s="722"/>
      <c r="G20" s="722"/>
      <c r="H20" s="723"/>
      <c r="I20" s="703"/>
      <c r="J20" s="703"/>
      <c r="K20" s="703"/>
      <c r="L20" s="703"/>
      <c r="M20" s="703"/>
      <c r="N20" s="703"/>
      <c r="O20" s="703"/>
      <c r="P20" s="703"/>
      <c r="Q20" s="703"/>
      <c r="R20" s="703"/>
      <c r="S20" s="703"/>
      <c r="T20" s="703"/>
      <c r="U20" s="703"/>
      <c r="V20" s="703"/>
    </row>
    <row r="21" spans="1:22" ht="36" customHeight="1">
      <c r="A21" s="718" t="s">
        <v>914</v>
      </c>
      <c r="B21" s="719" t="s">
        <v>915</v>
      </c>
      <c r="C21" s="720"/>
      <c r="D21" s="721"/>
      <c r="E21" s="720"/>
      <c r="F21" s="722"/>
      <c r="G21" s="722"/>
      <c r="H21" s="723"/>
      <c r="I21" s="703"/>
      <c r="J21" s="703"/>
      <c r="K21" s="703"/>
      <c r="L21" s="703"/>
      <c r="M21" s="703"/>
      <c r="N21" s="703"/>
      <c r="O21" s="703"/>
      <c r="P21" s="703"/>
      <c r="Q21" s="703"/>
      <c r="R21" s="703"/>
      <c r="S21" s="703"/>
      <c r="T21" s="703"/>
      <c r="U21" s="703"/>
      <c r="V21" s="703"/>
    </row>
    <row r="22" spans="1:22" ht="36" customHeight="1">
      <c r="A22" s="718" t="s">
        <v>916</v>
      </c>
      <c r="B22" s="719" t="s">
        <v>917</v>
      </c>
      <c r="C22" s="720"/>
      <c r="D22" s="721"/>
      <c r="E22" s="720"/>
      <c r="F22" s="722"/>
      <c r="G22" s="722"/>
      <c r="H22" s="723"/>
      <c r="I22" s="703"/>
      <c r="J22" s="703"/>
      <c r="K22" s="703"/>
      <c r="L22" s="703"/>
      <c r="M22" s="703"/>
      <c r="N22" s="703"/>
      <c r="O22" s="703"/>
      <c r="P22" s="703"/>
      <c r="Q22" s="703"/>
      <c r="R22" s="703"/>
      <c r="S22" s="703"/>
      <c r="T22" s="703"/>
      <c r="U22" s="703"/>
      <c r="V22" s="703"/>
    </row>
    <row r="23" spans="1:22" ht="36" customHeight="1">
      <c r="A23" s="718" t="s">
        <v>918</v>
      </c>
      <c r="B23" s="719" t="s">
        <v>919</v>
      </c>
      <c r="C23" s="720">
        <v>224840</v>
      </c>
      <c r="D23" s="721">
        <v>168210</v>
      </c>
      <c r="E23" s="720">
        <v>61320</v>
      </c>
      <c r="F23" s="722">
        <v>122640</v>
      </c>
      <c r="G23" s="722">
        <v>143080</v>
      </c>
      <c r="H23" s="723">
        <v>240741</v>
      </c>
      <c r="I23" s="703"/>
      <c r="J23" s="703"/>
      <c r="K23" s="703"/>
      <c r="L23" s="703"/>
      <c r="M23" s="703"/>
      <c r="N23" s="703"/>
      <c r="O23" s="703"/>
      <c r="P23" s="703"/>
      <c r="Q23" s="703"/>
      <c r="R23" s="703"/>
      <c r="S23" s="703"/>
      <c r="T23" s="703"/>
      <c r="U23" s="703"/>
      <c r="V23" s="703"/>
    </row>
    <row r="24" spans="1:22" ht="36" customHeight="1">
      <c r="A24" s="718" t="s">
        <v>920</v>
      </c>
      <c r="B24" s="719" t="s">
        <v>921</v>
      </c>
      <c r="C24" s="720">
        <v>3</v>
      </c>
      <c r="D24" s="721">
        <v>3</v>
      </c>
      <c r="E24" s="720">
        <v>3</v>
      </c>
      <c r="F24" s="722">
        <v>3</v>
      </c>
      <c r="G24" s="722">
        <v>3</v>
      </c>
      <c r="H24" s="723">
        <v>3</v>
      </c>
      <c r="I24" s="703"/>
      <c r="J24" s="703"/>
      <c r="K24" s="703"/>
      <c r="L24" s="703"/>
      <c r="M24" s="703"/>
      <c r="N24" s="703"/>
      <c r="O24" s="703"/>
      <c r="P24" s="703"/>
      <c r="Q24" s="703"/>
      <c r="R24" s="703"/>
      <c r="S24" s="703"/>
      <c r="T24" s="703"/>
      <c r="U24" s="703"/>
      <c r="V24" s="703"/>
    </row>
    <row r="25" spans="1:22" ht="36" customHeight="1">
      <c r="A25" s="718" t="s">
        <v>922</v>
      </c>
      <c r="B25" s="719" t="s">
        <v>923</v>
      </c>
      <c r="C25" s="720"/>
      <c r="D25" s="721"/>
      <c r="E25" s="720"/>
      <c r="F25" s="722"/>
      <c r="G25" s="722"/>
      <c r="H25" s="723"/>
      <c r="I25" s="703"/>
      <c r="J25" s="703"/>
      <c r="K25" s="703"/>
      <c r="L25" s="703"/>
      <c r="M25" s="703"/>
      <c r="N25" s="703"/>
      <c r="O25" s="703"/>
      <c r="P25" s="703"/>
      <c r="Q25" s="703"/>
      <c r="R25" s="703"/>
      <c r="S25" s="703"/>
      <c r="T25" s="703"/>
      <c r="U25" s="703"/>
      <c r="V25" s="703"/>
    </row>
    <row r="26" spans="1:22" ht="36" customHeight="1">
      <c r="A26" s="718" t="s">
        <v>924</v>
      </c>
      <c r="B26" s="719" t="s">
        <v>925</v>
      </c>
      <c r="C26" s="720"/>
      <c r="D26" s="721"/>
      <c r="E26" s="720"/>
      <c r="F26" s="722"/>
      <c r="G26" s="722"/>
      <c r="H26" s="723"/>
      <c r="I26" s="703"/>
      <c r="J26" s="703"/>
      <c r="K26" s="703"/>
      <c r="L26" s="703"/>
      <c r="M26" s="703"/>
      <c r="N26" s="703"/>
      <c r="O26" s="703"/>
      <c r="P26" s="703"/>
      <c r="Q26" s="703"/>
      <c r="R26" s="703"/>
      <c r="S26" s="703"/>
      <c r="T26" s="703"/>
      <c r="U26" s="703"/>
      <c r="V26" s="703"/>
    </row>
    <row r="27" spans="1:22" ht="36" customHeight="1">
      <c r="A27" s="718" t="s">
        <v>926</v>
      </c>
      <c r="B27" s="719" t="s">
        <v>927</v>
      </c>
      <c r="C27" s="720">
        <v>1884840</v>
      </c>
      <c r="D27" s="721">
        <v>2440000</v>
      </c>
      <c r="E27" s="720">
        <v>1066500</v>
      </c>
      <c r="F27" s="722">
        <v>2133000</v>
      </c>
      <c r="G27" s="722">
        <v>3200000</v>
      </c>
      <c r="H27" s="723">
        <v>4060000</v>
      </c>
      <c r="I27" s="703"/>
      <c r="J27" s="703"/>
      <c r="K27" s="703"/>
      <c r="L27" s="703"/>
      <c r="M27" s="703"/>
      <c r="N27" s="703"/>
      <c r="O27" s="703"/>
      <c r="P27" s="703"/>
      <c r="Q27" s="703"/>
      <c r="R27" s="703"/>
      <c r="S27" s="703"/>
      <c r="T27" s="703"/>
      <c r="U27" s="703"/>
      <c r="V27" s="703"/>
    </row>
    <row r="28" spans="1:22" ht="36" customHeight="1">
      <c r="A28" s="718" t="s">
        <v>928</v>
      </c>
      <c r="B28" s="719" t="s">
        <v>929</v>
      </c>
      <c r="C28" s="720">
        <v>40000</v>
      </c>
      <c r="D28" s="721">
        <v>30000</v>
      </c>
      <c r="E28" s="720">
        <v>40000</v>
      </c>
      <c r="F28" s="722">
        <v>40000</v>
      </c>
      <c r="G28" s="722">
        <v>40000</v>
      </c>
      <c r="H28" s="723">
        <v>40000</v>
      </c>
      <c r="I28" s="703"/>
      <c r="J28" s="703"/>
      <c r="K28" s="703"/>
      <c r="L28" s="703"/>
      <c r="M28" s="703"/>
      <c r="N28" s="703"/>
      <c r="O28" s="703"/>
      <c r="P28" s="703"/>
      <c r="Q28" s="703"/>
      <c r="R28" s="703"/>
      <c r="S28" s="703"/>
      <c r="T28" s="703"/>
      <c r="U28" s="703"/>
      <c r="V28" s="703"/>
    </row>
    <row r="29" spans="1:22" ht="36" customHeight="1">
      <c r="A29" s="718" t="s">
        <v>930</v>
      </c>
      <c r="B29" s="727" t="s">
        <v>931</v>
      </c>
      <c r="C29" s="720"/>
      <c r="D29" s="721"/>
      <c r="E29" s="720"/>
      <c r="F29" s="722"/>
      <c r="G29" s="722"/>
      <c r="H29" s="723"/>
      <c r="I29" s="703"/>
      <c r="J29" s="703"/>
      <c r="K29" s="703"/>
      <c r="L29" s="703"/>
      <c r="M29" s="703"/>
      <c r="N29" s="703"/>
      <c r="O29" s="703"/>
      <c r="P29" s="703"/>
      <c r="Q29" s="703"/>
      <c r="R29" s="703"/>
      <c r="S29" s="703"/>
      <c r="T29" s="703"/>
      <c r="U29" s="703"/>
      <c r="V29" s="703"/>
    </row>
    <row r="30" spans="1:22" ht="36" customHeight="1">
      <c r="A30" s="718" t="s">
        <v>932</v>
      </c>
      <c r="B30" s="719" t="s">
        <v>933</v>
      </c>
      <c r="C30" s="720">
        <v>400000</v>
      </c>
      <c r="D30" s="721">
        <v>110000</v>
      </c>
      <c r="E30" s="720"/>
      <c r="F30" s="722">
        <v>150000</v>
      </c>
      <c r="G30" s="722">
        <v>150000</v>
      </c>
      <c r="H30" s="723">
        <v>200000</v>
      </c>
      <c r="I30" s="703"/>
      <c r="J30" s="703"/>
      <c r="K30" s="703"/>
      <c r="L30" s="703"/>
      <c r="M30" s="703"/>
      <c r="N30" s="703"/>
      <c r="O30" s="703"/>
      <c r="P30" s="703"/>
      <c r="Q30" s="703"/>
      <c r="R30" s="703"/>
      <c r="S30" s="703"/>
      <c r="T30" s="703"/>
      <c r="U30" s="703"/>
      <c r="V30" s="703"/>
    </row>
    <row r="31" spans="1:22" ht="36" customHeight="1">
      <c r="A31" s="718" t="s">
        <v>934</v>
      </c>
      <c r="B31" s="719" t="s">
        <v>935</v>
      </c>
      <c r="C31" s="720">
        <v>2</v>
      </c>
      <c r="D31" s="721">
        <v>2</v>
      </c>
      <c r="E31" s="720"/>
      <c r="F31" s="722">
        <v>1</v>
      </c>
      <c r="G31" s="722">
        <v>1</v>
      </c>
      <c r="H31" s="723"/>
      <c r="I31" s="703"/>
      <c r="J31" s="703"/>
      <c r="K31" s="703"/>
      <c r="L31" s="703"/>
      <c r="M31" s="703"/>
      <c r="N31" s="703"/>
      <c r="O31" s="703"/>
      <c r="P31" s="703"/>
      <c r="Q31" s="703"/>
      <c r="R31" s="703"/>
      <c r="S31" s="703"/>
      <c r="T31" s="703"/>
      <c r="U31" s="703"/>
      <c r="V31" s="703"/>
    </row>
    <row r="32" spans="1:22" ht="36" customHeight="1">
      <c r="A32" s="718" t="s">
        <v>936</v>
      </c>
      <c r="B32" s="719" t="s">
        <v>937</v>
      </c>
      <c r="C32" s="720">
        <v>140000</v>
      </c>
      <c r="D32" s="721">
        <v>126638.88</v>
      </c>
      <c r="E32" s="720"/>
      <c r="F32" s="722"/>
      <c r="G32" s="722"/>
      <c r="H32" s="723"/>
      <c r="I32" s="703"/>
      <c r="J32" s="703"/>
      <c r="K32" s="703"/>
      <c r="L32" s="703"/>
      <c r="M32" s="703"/>
      <c r="N32" s="703"/>
      <c r="O32" s="703"/>
      <c r="P32" s="703"/>
      <c r="Q32" s="703"/>
      <c r="R32" s="703"/>
      <c r="S32" s="703"/>
      <c r="T32" s="703"/>
      <c r="U32" s="703"/>
      <c r="V32" s="703"/>
    </row>
    <row r="33" spans="1:22" ht="36" customHeight="1">
      <c r="A33" s="718" t="s">
        <v>938</v>
      </c>
      <c r="B33" s="719" t="s">
        <v>939</v>
      </c>
      <c r="C33" s="720">
        <v>2</v>
      </c>
      <c r="D33" s="721">
        <v>2</v>
      </c>
      <c r="E33" s="720"/>
      <c r="F33" s="722"/>
      <c r="G33" s="722"/>
      <c r="H33" s="723"/>
      <c r="I33" s="703"/>
      <c r="J33" s="703"/>
      <c r="K33" s="703"/>
      <c r="L33" s="703"/>
      <c r="M33" s="703"/>
      <c r="N33" s="703"/>
      <c r="O33" s="703"/>
      <c r="P33" s="703"/>
      <c r="Q33" s="703"/>
      <c r="R33" s="703"/>
      <c r="S33" s="703"/>
      <c r="T33" s="703"/>
      <c r="U33" s="703"/>
      <c r="V33" s="703"/>
    </row>
    <row r="34" spans="1:22" ht="36" customHeight="1">
      <c r="A34" s="718" t="s">
        <v>940</v>
      </c>
      <c r="B34" s="719" t="s">
        <v>941</v>
      </c>
      <c r="C34" s="720"/>
      <c r="D34" s="721"/>
      <c r="E34" s="720"/>
      <c r="F34" s="722"/>
      <c r="G34" s="722"/>
      <c r="H34" s="723"/>
      <c r="I34" s="703"/>
      <c r="J34" s="703"/>
      <c r="K34" s="703"/>
      <c r="L34" s="703"/>
      <c r="M34" s="703"/>
      <c r="N34" s="703"/>
      <c r="O34" s="703"/>
      <c r="P34" s="703"/>
      <c r="Q34" s="703"/>
      <c r="R34" s="703"/>
      <c r="S34" s="703"/>
      <c r="T34" s="703"/>
      <c r="U34" s="703"/>
      <c r="V34" s="703"/>
    </row>
    <row r="35" spans="1:22" ht="36" customHeight="1">
      <c r="A35" s="718" t="s">
        <v>942</v>
      </c>
      <c r="B35" s="719" t="s">
        <v>943</v>
      </c>
      <c r="C35" s="720">
        <v>500000</v>
      </c>
      <c r="D35" s="721">
        <v>272244</v>
      </c>
      <c r="E35" s="720"/>
      <c r="F35" s="722">
        <v>280000</v>
      </c>
      <c r="G35" s="722">
        <v>280000</v>
      </c>
      <c r="H35" s="723">
        <v>280000</v>
      </c>
      <c r="I35" s="703"/>
      <c r="J35" s="703"/>
      <c r="K35" s="703"/>
      <c r="L35" s="703"/>
      <c r="M35" s="703"/>
      <c r="N35" s="703"/>
      <c r="O35" s="703"/>
      <c r="P35" s="703"/>
      <c r="Q35" s="703"/>
      <c r="R35" s="703"/>
      <c r="S35" s="703"/>
      <c r="T35" s="703"/>
      <c r="U35" s="703"/>
      <c r="V35" s="703"/>
    </row>
    <row r="36" spans="1:22" ht="36" customHeight="1">
      <c r="A36" s="718" t="s">
        <v>944</v>
      </c>
      <c r="B36" s="719" t="s">
        <v>945</v>
      </c>
      <c r="C36" s="720"/>
      <c r="D36" s="721"/>
      <c r="E36" s="720"/>
      <c r="F36" s="722"/>
      <c r="G36" s="722"/>
      <c r="H36" s="723"/>
      <c r="I36" s="703"/>
      <c r="J36" s="703"/>
      <c r="K36" s="703"/>
      <c r="L36" s="703"/>
      <c r="M36" s="703"/>
      <c r="N36" s="703"/>
      <c r="O36" s="703"/>
      <c r="P36" s="703"/>
      <c r="Q36" s="703"/>
      <c r="R36" s="703"/>
      <c r="S36" s="703"/>
      <c r="T36" s="703"/>
      <c r="U36" s="703"/>
      <c r="V36" s="703"/>
    </row>
    <row r="37" spans="1:22" ht="36" customHeight="1">
      <c r="A37" s="728" t="s">
        <v>946</v>
      </c>
      <c r="B37" s="729" t="s">
        <v>947</v>
      </c>
      <c r="C37" s="730">
        <v>60000</v>
      </c>
      <c r="D37" s="721">
        <v>60000</v>
      </c>
      <c r="E37" s="731"/>
      <c r="F37" s="722"/>
      <c r="G37" s="722"/>
      <c r="H37" s="732">
        <v>60000</v>
      </c>
      <c r="I37" s="703"/>
      <c r="J37" s="703"/>
      <c r="K37" s="703"/>
      <c r="L37" s="703"/>
      <c r="M37" s="703"/>
      <c r="N37" s="703"/>
      <c r="O37" s="703"/>
      <c r="P37" s="703"/>
      <c r="Q37" s="703"/>
      <c r="R37" s="703"/>
      <c r="S37" s="703"/>
      <c r="T37" s="703"/>
      <c r="U37" s="703"/>
      <c r="V37" s="703"/>
    </row>
    <row r="38" spans="1:22" s="741" customFormat="1" ht="36" customHeight="1" thickBot="1">
      <c r="A38" s="733" t="s">
        <v>948</v>
      </c>
      <c r="B38" s="734" t="s">
        <v>949</v>
      </c>
      <c r="C38" s="735"/>
      <c r="D38" s="736"/>
      <c r="E38" s="737"/>
      <c r="F38" s="738"/>
      <c r="G38" s="738"/>
      <c r="H38" s="739"/>
      <c r="I38" s="740"/>
      <c r="J38" s="740"/>
      <c r="K38" s="740"/>
      <c r="L38" s="740"/>
      <c r="M38" s="740"/>
      <c r="N38" s="740"/>
      <c r="O38" s="740"/>
      <c r="P38" s="740"/>
      <c r="Q38" s="740"/>
      <c r="R38" s="740"/>
      <c r="S38" s="740"/>
      <c r="T38" s="740"/>
      <c r="U38" s="740"/>
      <c r="V38" s="740"/>
    </row>
    <row r="39" spans="1:22">
      <c r="A39" s="742"/>
      <c r="B39" s="743"/>
      <c r="C39" s="743"/>
      <c r="D39" s="743"/>
      <c r="E39" s="743"/>
      <c r="F39" s="743"/>
      <c r="G39" s="743"/>
      <c r="H39" s="743"/>
      <c r="I39" s="703"/>
      <c r="J39" s="703"/>
      <c r="K39" s="703"/>
      <c r="L39" s="703"/>
      <c r="M39" s="703"/>
      <c r="N39" s="703"/>
      <c r="O39" s="703"/>
      <c r="P39" s="703"/>
      <c r="Q39" s="703"/>
      <c r="R39" s="703"/>
      <c r="S39" s="703"/>
      <c r="T39" s="703"/>
      <c r="U39" s="703"/>
      <c r="V39" s="703"/>
    </row>
    <row r="40" spans="1:22" ht="19.5" customHeight="1">
      <c r="A40" s="742"/>
      <c r="B40" s="744" t="s">
        <v>950</v>
      </c>
      <c r="C40" s="744"/>
      <c r="D40" s="745"/>
      <c r="E40" s="742"/>
      <c r="F40" s="742"/>
      <c r="G40" s="703"/>
      <c r="H40" s="703"/>
      <c r="I40" s="703"/>
      <c r="J40" s="703"/>
      <c r="K40" s="703"/>
      <c r="L40" s="703"/>
      <c r="M40" s="703"/>
      <c r="N40" s="703"/>
      <c r="O40" s="703"/>
      <c r="P40" s="703"/>
      <c r="Q40" s="703"/>
      <c r="R40" s="703"/>
      <c r="S40" s="703"/>
      <c r="T40" s="703"/>
      <c r="U40" s="703"/>
      <c r="V40" s="703"/>
    </row>
    <row r="41" spans="1:22" ht="18.75" customHeight="1">
      <c r="A41" s="742"/>
      <c r="B41" s="746" t="s">
        <v>951</v>
      </c>
      <c r="C41" s="746"/>
      <c r="D41" s="746"/>
      <c r="E41" s="743"/>
      <c r="F41" s="743"/>
      <c r="G41" s="743"/>
      <c r="H41" s="743"/>
      <c r="I41" s="703"/>
      <c r="J41" s="703"/>
      <c r="K41" s="703"/>
      <c r="L41" s="703"/>
      <c r="M41" s="703"/>
      <c r="N41" s="703"/>
      <c r="O41" s="703"/>
      <c r="P41" s="703"/>
      <c r="Q41" s="703"/>
      <c r="R41" s="703"/>
      <c r="S41" s="703"/>
      <c r="T41" s="703"/>
      <c r="U41" s="703"/>
      <c r="V41" s="703"/>
    </row>
    <row r="42" spans="1:22">
      <c r="A42" s="742"/>
      <c r="B42" s="743"/>
      <c r="C42" s="747"/>
      <c r="D42" s="747"/>
      <c r="E42" s="747"/>
      <c r="F42" s="747"/>
      <c r="G42" s="747"/>
      <c r="H42" s="747"/>
      <c r="I42" s="703"/>
      <c r="J42" s="703"/>
      <c r="K42" s="703"/>
      <c r="L42" s="703"/>
      <c r="M42" s="703"/>
      <c r="N42" s="703"/>
      <c r="O42" s="703"/>
      <c r="P42" s="703"/>
      <c r="Q42" s="703"/>
      <c r="R42" s="703"/>
      <c r="S42" s="703"/>
      <c r="T42" s="703"/>
      <c r="U42" s="703"/>
      <c r="V42" s="703"/>
    </row>
    <row r="43" spans="1:22" ht="24" customHeight="1">
      <c r="B43" s="748"/>
      <c r="C43" s="703"/>
      <c r="D43" s="703"/>
      <c r="E43" s="749"/>
      <c r="F43" s="749"/>
      <c r="G43" s="703"/>
      <c r="H43" s="703"/>
      <c r="I43" s="703"/>
      <c r="J43" s="703"/>
      <c r="K43" s="703"/>
      <c r="L43" s="703"/>
      <c r="M43" s="703"/>
      <c r="N43" s="703"/>
      <c r="O43" s="703"/>
      <c r="P43" s="703"/>
      <c r="Q43" s="703"/>
      <c r="R43" s="703"/>
      <c r="S43" s="703"/>
      <c r="T43" s="703"/>
      <c r="U43" s="703"/>
      <c r="V43" s="703"/>
    </row>
    <row r="44" spans="1:22">
      <c r="A44" s="742"/>
      <c r="B44" s="743"/>
      <c r="C44" s="703"/>
      <c r="D44" s="703"/>
      <c r="E44" s="703"/>
      <c r="F44" s="703"/>
      <c r="G44" s="703"/>
      <c r="H44" s="703"/>
      <c r="I44" s="703"/>
      <c r="J44" s="703"/>
      <c r="K44" s="703"/>
      <c r="L44" s="703"/>
      <c r="M44" s="703"/>
      <c r="N44" s="703"/>
      <c r="O44" s="703"/>
      <c r="P44" s="703"/>
      <c r="Q44" s="703"/>
      <c r="R44" s="703"/>
      <c r="S44" s="703"/>
      <c r="T44" s="703"/>
      <c r="U44" s="703"/>
      <c r="V44" s="703"/>
    </row>
    <row r="45" spans="1:22">
      <c r="A45" s="742"/>
      <c r="B45" s="703"/>
      <c r="C45" s="703"/>
      <c r="D45" s="703"/>
      <c r="E45" s="703"/>
      <c r="F45" s="703"/>
      <c r="G45" s="703"/>
      <c r="H45" s="703"/>
      <c r="I45" s="703"/>
      <c r="J45" s="703"/>
      <c r="K45" s="703"/>
      <c r="L45" s="703"/>
      <c r="M45" s="703"/>
      <c r="N45" s="703"/>
      <c r="O45" s="703"/>
      <c r="P45" s="703"/>
      <c r="Q45" s="703"/>
      <c r="R45" s="703"/>
      <c r="S45" s="703"/>
      <c r="T45" s="703"/>
      <c r="U45" s="703"/>
      <c r="V45" s="703"/>
    </row>
    <row r="46" spans="1:22">
      <c r="A46" s="742"/>
      <c r="B46" s="703"/>
      <c r="C46" s="743"/>
      <c r="D46" s="743"/>
      <c r="E46" s="743"/>
      <c r="F46" s="743"/>
      <c r="G46" s="743"/>
      <c r="H46" s="743"/>
      <c r="I46" s="703"/>
      <c r="J46" s="703"/>
      <c r="K46" s="703"/>
      <c r="L46" s="703"/>
      <c r="M46" s="703"/>
      <c r="N46" s="703"/>
      <c r="O46" s="703"/>
      <c r="P46" s="703"/>
      <c r="Q46" s="703"/>
      <c r="R46" s="703"/>
      <c r="S46" s="703"/>
      <c r="T46" s="703"/>
      <c r="U46" s="703"/>
      <c r="V46" s="703"/>
    </row>
    <row r="47" spans="1:22">
      <c r="A47" s="742"/>
      <c r="B47" s="703"/>
      <c r="C47" s="743"/>
      <c r="D47" s="743"/>
      <c r="E47" s="743"/>
      <c r="F47" s="743"/>
      <c r="G47" s="743"/>
      <c r="H47" s="743"/>
      <c r="I47" s="703"/>
      <c r="J47" s="703"/>
      <c r="K47" s="703"/>
      <c r="L47" s="703"/>
      <c r="M47" s="703"/>
      <c r="N47" s="703"/>
      <c r="O47" s="703"/>
      <c r="P47" s="703"/>
      <c r="Q47" s="703"/>
      <c r="R47" s="703"/>
      <c r="S47" s="703"/>
      <c r="T47" s="703"/>
      <c r="U47" s="703"/>
      <c r="V47" s="703"/>
    </row>
    <row r="48" spans="1:22">
      <c r="A48" s="742"/>
      <c r="B48" s="743"/>
      <c r="C48" s="743"/>
      <c r="D48" s="743"/>
      <c r="E48" s="743"/>
      <c r="F48" s="743"/>
      <c r="G48" s="743"/>
      <c r="H48" s="743"/>
      <c r="I48" s="703"/>
      <c r="J48" s="703"/>
      <c r="K48" s="703"/>
      <c r="L48" s="703"/>
      <c r="M48" s="703"/>
      <c r="N48" s="703"/>
      <c r="O48" s="703"/>
      <c r="P48" s="703"/>
      <c r="Q48" s="703"/>
      <c r="R48" s="703"/>
      <c r="S48" s="703"/>
      <c r="T48" s="703"/>
      <c r="U48" s="703"/>
      <c r="V48" s="703"/>
    </row>
    <row r="49" spans="1:22">
      <c r="A49" s="742"/>
      <c r="B49" s="743"/>
      <c r="C49" s="743"/>
      <c r="D49" s="743"/>
      <c r="E49" s="743"/>
      <c r="F49" s="743"/>
      <c r="G49" s="743"/>
      <c r="H49" s="743"/>
      <c r="I49" s="703"/>
      <c r="J49" s="703"/>
      <c r="K49" s="703"/>
      <c r="L49" s="703"/>
      <c r="M49" s="703"/>
      <c r="N49" s="703"/>
      <c r="O49" s="703"/>
      <c r="P49" s="703"/>
      <c r="Q49" s="703"/>
      <c r="R49" s="703"/>
      <c r="S49" s="703"/>
      <c r="T49" s="703"/>
      <c r="U49" s="703"/>
      <c r="V49" s="703"/>
    </row>
    <row r="50" spans="1:22">
      <c r="A50" s="742"/>
      <c r="B50" s="743"/>
      <c r="C50" s="743"/>
      <c r="D50" s="743"/>
      <c r="E50" s="743"/>
      <c r="F50" s="743"/>
      <c r="G50" s="743"/>
      <c r="H50" s="743"/>
      <c r="I50" s="703"/>
      <c r="J50" s="703"/>
      <c r="K50" s="703"/>
      <c r="L50" s="703"/>
      <c r="M50" s="703"/>
      <c r="N50" s="703"/>
      <c r="O50" s="703"/>
      <c r="P50" s="703"/>
      <c r="Q50" s="703"/>
      <c r="R50" s="703"/>
      <c r="S50" s="703"/>
      <c r="T50" s="703"/>
      <c r="U50" s="703"/>
      <c r="V50" s="703"/>
    </row>
    <row r="51" spans="1:22">
      <c r="A51" s="742"/>
      <c r="B51" s="743"/>
      <c r="C51" s="743"/>
      <c r="D51" s="743"/>
      <c r="E51" s="743"/>
      <c r="F51" s="743"/>
      <c r="G51" s="743"/>
      <c r="H51" s="743"/>
      <c r="I51" s="703"/>
      <c r="J51" s="703"/>
      <c r="K51" s="703"/>
      <c r="L51" s="703"/>
      <c r="M51" s="703"/>
      <c r="N51" s="703"/>
    </row>
    <row r="52" spans="1:22">
      <c r="A52" s="742"/>
      <c r="B52" s="743"/>
      <c r="C52" s="703"/>
      <c r="D52" s="703"/>
      <c r="E52" s="703"/>
      <c r="F52" s="703"/>
      <c r="G52" s="703"/>
      <c r="H52" s="703"/>
      <c r="I52" s="703"/>
      <c r="J52" s="703"/>
      <c r="K52" s="703"/>
      <c r="L52" s="703"/>
      <c r="M52" s="703"/>
      <c r="N52" s="703"/>
    </row>
    <row r="53" spans="1:22">
      <c r="A53" s="742"/>
      <c r="B53" s="743"/>
      <c r="C53" s="703"/>
      <c r="D53" s="703"/>
      <c r="E53" s="703"/>
      <c r="F53" s="703"/>
      <c r="G53" s="703"/>
      <c r="H53" s="703"/>
      <c r="I53" s="703"/>
      <c r="J53" s="703"/>
      <c r="K53" s="703"/>
      <c r="L53" s="703"/>
      <c r="M53" s="703"/>
      <c r="N53" s="703"/>
    </row>
    <row r="54" spans="1:22">
      <c r="A54" s="742"/>
      <c r="B54" s="703"/>
      <c r="C54" s="703"/>
      <c r="D54" s="703"/>
      <c r="E54" s="703"/>
      <c r="F54" s="703"/>
      <c r="G54" s="703"/>
      <c r="H54" s="703"/>
      <c r="I54" s="703"/>
      <c r="J54" s="703"/>
      <c r="K54" s="703"/>
      <c r="L54" s="703"/>
      <c r="M54" s="703"/>
      <c r="N54" s="703"/>
    </row>
    <row r="55" spans="1:22">
      <c r="A55" s="742"/>
      <c r="B55" s="703"/>
      <c r="C55" s="743"/>
      <c r="D55" s="743"/>
      <c r="E55" s="743"/>
      <c r="F55" s="743"/>
      <c r="G55" s="743"/>
      <c r="H55" s="743"/>
      <c r="I55" s="703"/>
      <c r="J55" s="703"/>
      <c r="K55" s="703"/>
      <c r="L55" s="703"/>
      <c r="M55" s="703"/>
      <c r="N55" s="703"/>
    </row>
    <row r="56" spans="1:22">
      <c r="A56" s="742"/>
      <c r="B56" s="703"/>
      <c r="C56" s="743"/>
      <c r="D56" s="743"/>
      <c r="E56" s="743"/>
      <c r="F56" s="743"/>
      <c r="G56" s="743"/>
      <c r="H56" s="743"/>
      <c r="I56" s="703"/>
      <c r="J56" s="703"/>
      <c r="K56" s="703"/>
      <c r="L56" s="703"/>
      <c r="M56" s="703"/>
      <c r="N56" s="703"/>
    </row>
    <row r="57" spans="1:22">
      <c r="A57" s="742"/>
      <c r="B57" s="743"/>
      <c r="C57" s="743"/>
      <c r="D57" s="743"/>
      <c r="E57" s="743"/>
      <c r="F57" s="743"/>
      <c r="G57" s="743"/>
      <c r="H57" s="743"/>
      <c r="I57" s="703"/>
      <c r="J57" s="703"/>
      <c r="K57" s="703"/>
      <c r="L57" s="703"/>
      <c r="M57" s="703"/>
      <c r="N57" s="703"/>
    </row>
    <row r="58" spans="1:22">
      <c r="A58" s="742"/>
      <c r="B58" s="743"/>
      <c r="C58" s="743"/>
      <c r="D58" s="743"/>
      <c r="E58" s="743"/>
      <c r="F58" s="743"/>
      <c r="G58" s="743"/>
      <c r="H58" s="743"/>
      <c r="I58" s="703"/>
      <c r="J58" s="703"/>
      <c r="K58" s="703"/>
      <c r="L58" s="703"/>
      <c r="M58" s="703"/>
      <c r="N58" s="703"/>
    </row>
    <row r="59" spans="1:22">
      <c r="A59" s="742"/>
      <c r="B59" s="743"/>
      <c r="C59" s="703"/>
      <c r="D59" s="703"/>
      <c r="E59" s="703"/>
      <c r="F59" s="703"/>
      <c r="G59" s="703"/>
      <c r="H59" s="703"/>
      <c r="I59" s="703"/>
      <c r="J59" s="703"/>
      <c r="K59" s="703"/>
      <c r="L59" s="703"/>
      <c r="M59" s="703"/>
      <c r="N59" s="703"/>
    </row>
    <row r="60" spans="1:22">
      <c r="A60" s="742"/>
      <c r="B60" s="743"/>
      <c r="C60" s="703"/>
      <c r="D60" s="703"/>
      <c r="E60" s="703"/>
      <c r="F60" s="703"/>
      <c r="G60" s="703"/>
      <c r="H60" s="703"/>
      <c r="I60" s="703"/>
      <c r="J60" s="703"/>
      <c r="K60" s="703"/>
      <c r="L60" s="703"/>
      <c r="M60" s="703"/>
      <c r="N60" s="703"/>
    </row>
    <row r="61" spans="1:22">
      <c r="A61" s="703"/>
      <c r="B61" s="703"/>
      <c r="C61" s="703"/>
      <c r="D61" s="703"/>
      <c r="E61" s="703"/>
      <c r="F61" s="703"/>
      <c r="G61" s="703"/>
      <c r="H61" s="703"/>
      <c r="I61" s="703"/>
      <c r="J61" s="703"/>
      <c r="K61" s="703"/>
      <c r="L61" s="703"/>
      <c r="M61" s="703"/>
      <c r="N61" s="703"/>
    </row>
    <row r="62" spans="1:22">
      <c r="A62" s="703"/>
      <c r="B62" s="703"/>
      <c r="C62" s="703"/>
      <c r="D62" s="703"/>
      <c r="E62" s="703"/>
      <c r="F62" s="703"/>
      <c r="G62" s="703"/>
      <c r="H62" s="703"/>
      <c r="I62" s="703"/>
      <c r="J62" s="703"/>
      <c r="K62" s="703"/>
      <c r="L62" s="703"/>
      <c r="M62" s="703"/>
      <c r="N62" s="703"/>
    </row>
    <row r="63" spans="1:22">
      <c r="A63" s="703"/>
      <c r="B63" s="703"/>
      <c r="C63" s="703"/>
      <c r="D63" s="703"/>
      <c r="E63" s="703"/>
      <c r="F63" s="703"/>
      <c r="G63" s="703"/>
      <c r="H63" s="703"/>
      <c r="I63" s="703"/>
      <c r="J63" s="703"/>
      <c r="K63" s="703"/>
      <c r="L63" s="703"/>
      <c r="M63" s="703"/>
      <c r="N63" s="703"/>
    </row>
    <row r="64" spans="1:22">
      <c r="A64" s="703"/>
      <c r="B64" s="703"/>
      <c r="C64" s="703"/>
      <c r="D64" s="703"/>
      <c r="E64" s="703"/>
      <c r="F64" s="703"/>
      <c r="G64" s="703"/>
      <c r="H64" s="703"/>
      <c r="I64" s="703"/>
      <c r="J64" s="703"/>
      <c r="K64" s="703"/>
      <c r="L64" s="703"/>
      <c r="M64" s="703"/>
      <c r="N64" s="703"/>
    </row>
    <row r="65" spans="1:14">
      <c r="A65" s="703"/>
      <c r="B65" s="703"/>
      <c r="C65" s="703"/>
      <c r="D65" s="703"/>
      <c r="E65" s="703"/>
      <c r="F65" s="703"/>
      <c r="G65" s="703"/>
      <c r="H65" s="703"/>
      <c r="I65" s="703"/>
      <c r="J65" s="703"/>
      <c r="K65" s="703"/>
      <c r="L65" s="703"/>
      <c r="M65" s="703"/>
      <c r="N65" s="703"/>
    </row>
    <row r="66" spans="1:14">
      <c r="A66" s="703"/>
      <c r="B66" s="703"/>
      <c r="C66" s="703"/>
      <c r="D66" s="703"/>
      <c r="E66" s="703"/>
      <c r="F66" s="703"/>
      <c r="G66" s="703"/>
      <c r="H66" s="703"/>
      <c r="I66" s="703"/>
      <c r="J66" s="703"/>
      <c r="K66" s="703"/>
      <c r="L66" s="703"/>
      <c r="M66" s="703"/>
      <c r="N66" s="703"/>
    </row>
    <row r="67" spans="1:14">
      <c r="A67" s="703"/>
      <c r="B67" s="703"/>
      <c r="C67" s="703"/>
      <c r="D67" s="703"/>
      <c r="E67" s="703"/>
      <c r="F67" s="703"/>
      <c r="G67" s="703"/>
      <c r="H67" s="703"/>
      <c r="I67" s="703"/>
      <c r="J67" s="703"/>
      <c r="K67" s="703"/>
      <c r="L67" s="703"/>
      <c r="M67" s="703"/>
      <c r="N67" s="703"/>
    </row>
    <row r="68" spans="1:14">
      <c r="A68" s="703"/>
      <c r="B68" s="703"/>
      <c r="C68" s="703"/>
      <c r="D68" s="703"/>
      <c r="E68" s="703"/>
      <c r="F68" s="703"/>
      <c r="G68" s="703"/>
      <c r="H68" s="703"/>
      <c r="I68" s="703"/>
      <c r="J68" s="703"/>
      <c r="K68" s="703"/>
      <c r="L68" s="703"/>
      <c r="M68" s="703"/>
      <c r="N68" s="703"/>
    </row>
    <row r="69" spans="1:14">
      <c r="A69" s="703"/>
      <c r="B69" s="703"/>
      <c r="C69" s="703"/>
      <c r="D69" s="703"/>
      <c r="E69" s="703"/>
      <c r="F69" s="703"/>
      <c r="G69" s="703"/>
      <c r="H69" s="703"/>
      <c r="I69" s="703"/>
      <c r="J69" s="703"/>
      <c r="K69" s="703"/>
      <c r="L69" s="703"/>
      <c r="M69" s="703"/>
      <c r="N69" s="703"/>
    </row>
    <row r="70" spans="1:14">
      <c r="A70" s="703"/>
      <c r="B70" s="703"/>
      <c r="C70" s="703"/>
      <c r="D70" s="703"/>
      <c r="E70" s="703"/>
      <c r="F70" s="703"/>
      <c r="G70" s="703"/>
      <c r="H70" s="703"/>
      <c r="I70" s="703"/>
      <c r="J70" s="703"/>
      <c r="K70" s="703"/>
      <c r="L70" s="703"/>
      <c r="M70" s="703"/>
      <c r="N70" s="703"/>
    </row>
    <row r="71" spans="1:14">
      <c r="A71" s="703"/>
      <c r="B71" s="703"/>
      <c r="C71" s="703"/>
      <c r="D71" s="703"/>
      <c r="E71" s="703"/>
      <c r="F71" s="703"/>
      <c r="G71" s="703"/>
      <c r="H71" s="703"/>
      <c r="I71" s="703"/>
      <c r="J71" s="703"/>
      <c r="K71" s="703"/>
      <c r="L71" s="703"/>
      <c r="M71" s="703"/>
      <c r="N71" s="703"/>
    </row>
    <row r="72" spans="1:14">
      <c r="A72" s="703"/>
      <c r="B72" s="703"/>
      <c r="C72" s="703"/>
      <c r="D72" s="703"/>
      <c r="E72" s="703"/>
      <c r="F72" s="703"/>
      <c r="G72" s="703"/>
      <c r="H72" s="703"/>
      <c r="I72" s="703"/>
      <c r="J72" s="703"/>
      <c r="K72" s="703"/>
      <c r="L72" s="703"/>
      <c r="M72" s="703"/>
      <c r="N72" s="703"/>
    </row>
    <row r="73" spans="1:14">
      <c r="A73" s="703"/>
      <c r="B73" s="703"/>
      <c r="C73" s="703"/>
      <c r="D73" s="703"/>
      <c r="E73" s="703"/>
      <c r="F73" s="703"/>
      <c r="G73" s="703"/>
      <c r="H73" s="703"/>
      <c r="I73" s="703"/>
      <c r="J73" s="703"/>
      <c r="K73" s="703"/>
      <c r="L73" s="703"/>
      <c r="M73" s="703"/>
      <c r="N73" s="703"/>
    </row>
    <row r="74" spans="1:14">
      <c r="A74" s="703"/>
      <c r="B74" s="703"/>
      <c r="C74" s="703"/>
      <c r="D74" s="703"/>
      <c r="E74" s="703"/>
      <c r="F74" s="703"/>
      <c r="G74" s="703"/>
      <c r="H74" s="703"/>
      <c r="I74" s="703"/>
      <c r="J74" s="703"/>
      <c r="K74" s="703"/>
      <c r="L74" s="703"/>
      <c r="M74" s="703"/>
      <c r="N74" s="703"/>
    </row>
    <row r="75" spans="1:14">
      <c r="A75" s="703"/>
      <c r="B75" s="703"/>
      <c r="C75" s="703"/>
      <c r="D75" s="703"/>
      <c r="E75" s="703"/>
      <c r="F75" s="703"/>
      <c r="G75" s="703"/>
      <c r="H75" s="703"/>
      <c r="I75" s="703"/>
      <c r="J75" s="703"/>
      <c r="K75" s="703"/>
      <c r="L75" s="703"/>
      <c r="M75" s="703"/>
      <c r="N75" s="703"/>
    </row>
    <row r="76" spans="1:14">
      <c r="A76" s="703"/>
      <c r="B76" s="703"/>
      <c r="C76" s="703"/>
      <c r="D76" s="703"/>
      <c r="E76" s="703"/>
      <c r="F76" s="703"/>
      <c r="G76" s="703"/>
      <c r="H76" s="703"/>
      <c r="I76" s="703"/>
      <c r="J76" s="703"/>
      <c r="K76" s="703"/>
      <c r="L76" s="703"/>
      <c r="M76" s="703"/>
      <c r="N76" s="703"/>
    </row>
    <row r="77" spans="1:14">
      <c r="A77" s="703"/>
      <c r="B77" s="703"/>
      <c r="C77" s="703"/>
      <c r="D77" s="703"/>
      <c r="E77" s="703"/>
      <c r="F77" s="703"/>
      <c r="G77" s="703"/>
      <c r="H77" s="703"/>
      <c r="I77" s="703"/>
      <c r="J77" s="703"/>
      <c r="K77" s="703"/>
      <c r="L77" s="703"/>
      <c r="M77" s="703"/>
      <c r="N77" s="703"/>
    </row>
    <row r="78" spans="1:14">
      <c r="A78" s="703"/>
      <c r="B78" s="703"/>
      <c r="C78" s="703"/>
      <c r="D78" s="703"/>
      <c r="E78" s="703"/>
      <c r="F78" s="703"/>
      <c r="G78" s="703"/>
      <c r="H78" s="703"/>
      <c r="I78" s="703"/>
      <c r="J78" s="703"/>
      <c r="K78" s="703"/>
      <c r="L78" s="703"/>
      <c r="M78" s="703"/>
      <c r="N78" s="703"/>
    </row>
    <row r="79" spans="1:14">
      <c r="A79" s="703"/>
      <c r="B79" s="703"/>
      <c r="C79" s="703"/>
      <c r="D79" s="703"/>
      <c r="E79" s="703"/>
      <c r="F79" s="703"/>
      <c r="G79" s="703"/>
      <c r="H79" s="703"/>
      <c r="I79" s="703"/>
      <c r="J79" s="703"/>
      <c r="K79" s="703"/>
      <c r="L79" s="703"/>
      <c r="M79" s="703"/>
      <c r="N79" s="703"/>
    </row>
    <row r="80" spans="1:14">
      <c r="A80" s="703"/>
      <c r="B80" s="703"/>
      <c r="C80" s="703"/>
      <c r="D80" s="703"/>
      <c r="E80" s="703"/>
      <c r="F80" s="703"/>
      <c r="G80" s="703"/>
      <c r="H80" s="703"/>
      <c r="I80" s="703"/>
      <c r="J80" s="703"/>
      <c r="K80" s="703"/>
      <c r="L80" s="703"/>
      <c r="M80" s="703"/>
      <c r="N80" s="703"/>
    </row>
    <row r="81" spans="1:14">
      <c r="A81" s="703"/>
      <c r="B81" s="703"/>
      <c r="C81" s="703"/>
      <c r="D81" s="703"/>
      <c r="E81" s="703"/>
      <c r="F81" s="703"/>
      <c r="G81" s="703"/>
      <c r="H81" s="703"/>
      <c r="I81" s="703"/>
      <c r="J81" s="703"/>
      <c r="K81" s="703"/>
      <c r="L81" s="703"/>
      <c r="M81" s="703"/>
      <c r="N81" s="703"/>
    </row>
    <row r="82" spans="1:14">
      <c r="A82" s="703"/>
      <c r="B82" s="703"/>
      <c r="C82" s="703"/>
      <c r="D82" s="703"/>
      <c r="E82" s="703"/>
      <c r="F82" s="703"/>
      <c r="G82" s="703"/>
      <c r="H82" s="703"/>
      <c r="I82" s="703"/>
      <c r="J82" s="703"/>
      <c r="K82" s="703"/>
      <c r="L82" s="703"/>
      <c r="M82" s="703"/>
      <c r="N82" s="703"/>
    </row>
    <row r="83" spans="1:14">
      <c r="A83" s="703"/>
      <c r="B83" s="703"/>
      <c r="C83" s="703"/>
      <c r="D83" s="703"/>
      <c r="E83" s="703"/>
      <c r="F83" s="703"/>
      <c r="G83" s="703"/>
      <c r="H83" s="703"/>
      <c r="I83" s="703"/>
      <c r="J83" s="703"/>
      <c r="K83" s="703"/>
      <c r="L83" s="703"/>
      <c r="M83" s="703"/>
      <c r="N83" s="703"/>
    </row>
    <row r="84" spans="1:14">
      <c r="A84" s="703"/>
      <c r="B84" s="703"/>
      <c r="C84" s="703"/>
      <c r="D84" s="703"/>
      <c r="E84" s="703"/>
      <c r="F84" s="703"/>
      <c r="G84" s="703"/>
      <c r="H84" s="703"/>
      <c r="I84" s="703"/>
      <c r="J84" s="703"/>
      <c r="K84" s="703"/>
      <c r="L84" s="703"/>
      <c r="M84" s="703"/>
      <c r="N84" s="703"/>
    </row>
    <row r="85" spans="1:14">
      <c r="A85" s="703"/>
      <c r="B85" s="703"/>
      <c r="C85" s="703"/>
      <c r="D85" s="703"/>
      <c r="E85" s="703"/>
      <c r="F85" s="703"/>
      <c r="G85" s="703"/>
      <c r="H85" s="703"/>
      <c r="I85" s="703"/>
      <c r="J85" s="703"/>
      <c r="K85" s="703"/>
      <c r="L85" s="703"/>
      <c r="M85" s="703"/>
      <c r="N85" s="703"/>
    </row>
    <row r="86" spans="1:14">
      <c r="A86" s="703"/>
      <c r="B86" s="703"/>
      <c r="C86" s="703"/>
      <c r="D86" s="703"/>
      <c r="E86" s="703"/>
      <c r="F86" s="703"/>
      <c r="G86" s="703"/>
      <c r="H86" s="703"/>
      <c r="I86" s="703"/>
      <c r="J86" s="703"/>
      <c r="K86" s="703"/>
      <c r="L86" s="703"/>
      <c r="M86" s="703"/>
      <c r="N86" s="703"/>
    </row>
    <row r="87" spans="1:14">
      <c r="A87" s="703"/>
      <c r="B87" s="703"/>
      <c r="C87" s="703"/>
      <c r="D87" s="703"/>
      <c r="E87" s="703"/>
      <c r="F87" s="703"/>
      <c r="G87" s="703"/>
      <c r="H87" s="703"/>
      <c r="I87" s="703"/>
      <c r="J87" s="703"/>
      <c r="K87" s="703"/>
      <c r="L87" s="703"/>
      <c r="M87" s="703"/>
      <c r="N87" s="703"/>
    </row>
    <row r="88" spans="1:14">
      <c r="A88" s="703"/>
      <c r="B88" s="703"/>
      <c r="C88" s="703"/>
      <c r="D88" s="703"/>
      <c r="E88" s="703"/>
      <c r="F88" s="703"/>
      <c r="G88" s="703"/>
      <c r="H88" s="703"/>
      <c r="I88" s="703"/>
      <c r="J88" s="703"/>
      <c r="K88" s="703"/>
      <c r="L88" s="703"/>
      <c r="M88" s="703"/>
      <c r="N88" s="703"/>
    </row>
    <row r="89" spans="1:14">
      <c r="A89" s="703"/>
      <c r="B89" s="703"/>
      <c r="C89" s="703"/>
      <c r="D89" s="703"/>
      <c r="E89" s="703"/>
      <c r="F89" s="703"/>
      <c r="G89" s="703"/>
      <c r="H89" s="703"/>
      <c r="I89" s="703"/>
      <c r="J89" s="703"/>
      <c r="K89" s="703"/>
      <c r="L89" s="703"/>
      <c r="M89" s="703"/>
      <c r="N89" s="703"/>
    </row>
    <row r="90" spans="1:14">
      <c r="A90" s="703"/>
      <c r="B90" s="703"/>
      <c r="C90" s="703"/>
      <c r="D90" s="703"/>
      <c r="E90" s="703"/>
      <c r="F90" s="703"/>
      <c r="G90" s="703"/>
      <c r="H90" s="703"/>
      <c r="I90" s="703"/>
      <c r="J90" s="703"/>
      <c r="K90" s="703"/>
      <c r="L90" s="703"/>
      <c r="M90" s="703"/>
      <c r="N90" s="703"/>
    </row>
    <row r="91" spans="1:14">
      <c r="A91" s="703"/>
      <c r="B91" s="703"/>
      <c r="C91" s="703"/>
      <c r="D91" s="703"/>
      <c r="E91" s="703"/>
      <c r="F91" s="703"/>
      <c r="G91" s="703"/>
      <c r="H91" s="703"/>
      <c r="I91" s="703"/>
      <c r="J91" s="703"/>
      <c r="K91" s="703"/>
      <c r="L91" s="703"/>
      <c r="M91" s="703"/>
      <c r="N91" s="703"/>
    </row>
    <row r="92" spans="1:14">
      <c r="A92" s="703"/>
      <c r="B92" s="703"/>
      <c r="C92" s="703"/>
      <c r="D92" s="703"/>
      <c r="E92" s="703"/>
      <c r="F92" s="703"/>
      <c r="G92" s="703"/>
      <c r="H92" s="703"/>
      <c r="I92" s="703"/>
      <c r="J92" s="703"/>
      <c r="K92" s="703"/>
      <c r="L92" s="703"/>
      <c r="M92" s="703"/>
      <c r="N92" s="703"/>
    </row>
    <row r="93" spans="1:14">
      <c r="A93" s="703"/>
      <c r="B93" s="703"/>
      <c r="C93" s="703"/>
      <c r="D93" s="703"/>
      <c r="E93" s="703"/>
      <c r="F93" s="703"/>
      <c r="G93" s="703"/>
      <c r="H93" s="703"/>
      <c r="I93" s="703"/>
      <c r="J93" s="703"/>
      <c r="K93" s="703"/>
      <c r="L93" s="703"/>
      <c r="M93" s="703"/>
      <c r="N93" s="703"/>
    </row>
    <row r="94" spans="1:14">
      <c r="A94" s="703"/>
      <c r="B94" s="703"/>
      <c r="C94" s="703"/>
      <c r="D94" s="703"/>
      <c r="E94" s="703"/>
      <c r="F94" s="703"/>
      <c r="G94" s="703"/>
      <c r="H94" s="703"/>
      <c r="I94" s="703"/>
      <c r="J94" s="703"/>
      <c r="K94" s="703"/>
      <c r="L94" s="703"/>
      <c r="M94" s="703"/>
      <c r="N94" s="703"/>
    </row>
    <row r="95" spans="1:14">
      <c r="A95" s="703"/>
      <c r="B95" s="703"/>
      <c r="I95" s="703"/>
      <c r="J95" s="703"/>
      <c r="K95" s="703"/>
      <c r="L95" s="703"/>
      <c r="M95" s="703"/>
      <c r="N95" s="703"/>
    </row>
    <row r="96" spans="1:14">
      <c r="A96" s="703"/>
      <c r="B96" s="703"/>
      <c r="I96" s="703"/>
      <c r="J96" s="703"/>
      <c r="K96" s="703"/>
      <c r="L96" s="703"/>
      <c r="M96" s="703"/>
      <c r="N96" s="703"/>
    </row>
  </sheetData>
  <mergeCells count="20">
    <mergeCell ref="P5:P6"/>
    <mergeCell ref="Q5:Q6"/>
    <mergeCell ref="R5:R6"/>
    <mergeCell ref="B40:C40"/>
    <mergeCell ref="B41:D41"/>
    <mergeCell ref="I5:I6"/>
    <mergeCell ref="K5:K6"/>
    <mergeCell ref="L5:L6"/>
    <mergeCell ref="M5:M6"/>
    <mergeCell ref="N5:N6"/>
    <mergeCell ref="O5:O6"/>
    <mergeCell ref="A3:H3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30"/>
  <sheetViews>
    <sheetView workbookViewId="0">
      <selection activeCell="K13" sqref="K13"/>
    </sheetView>
  </sheetViews>
  <sheetFormatPr defaultRowHeight="12.75"/>
  <cols>
    <col min="1" max="1" width="6.7109375" style="644" customWidth="1"/>
    <col min="2" max="2" width="31" style="644" customWidth="1"/>
    <col min="3" max="3" width="17.28515625" style="644" customWidth="1"/>
    <col min="4" max="4" width="15.7109375" style="644" customWidth="1"/>
    <col min="5" max="5" width="15.28515625" style="644" customWidth="1"/>
    <col min="6" max="6" width="15.7109375" style="644" customWidth="1"/>
    <col min="7" max="7" width="13.85546875" style="644" customWidth="1"/>
    <col min="8" max="16384" width="9.140625" style="644"/>
  </cols>
  <sheetData>
    <row r="1" spans="1:7">
      <c r="G1" s="643" t="s">
        <v>952</v>
      </c>
    </row>
    <row r="2" spans="1:7">
      <c r="G2" s="643"/>
    </row>
    <row r="3" spans="1:7" ht="18.75" customHeight="1">
      <c r="A3" s="750" t="s">
        <v>953</v>
      </c>
      <c r="B3" s="750"/>
      <c r="C3" s="750"/>
      <c r="D3" s="750"/>
      <c r="E3" s="750"/>
      <c r="F3" s="750"/>
      <c r="G3" s="750"/>
    </row>
    <row r="4" spans="1:7" ht="3.75" customHeight="1">
      <c r="A4" s="750"/>
      <c r="B4" s="750"/>
      <c r="C4" s="750"/>
      <c r="D4" s="750"/>
      <c r="E4" s="750"/>
      <c r="F4" s="750"/>
      <c r="G4" s="750"/>
    </row>
    <row r="5" spans="1:7" ht="13.5" thickBot="1"/>
    <row r="6" spans="1:7">
      <c r="A6" s="751" t="s">
        <v>954</v>
      </c>
      <c r="B6" s="752" t="s">
        <v>955</v>
      </c>
      <c r="C6" s="752" t="s">
        <v>956</v>
      </c>
      <c r="D6" s="752" t="s">
        <v>957</v>
      </c>
      <c r="E6" s="752" t="s">
        <v>958</v>
      </c>
      <c r="F6" s="752" t="s">
        <v>959</v>
      </c>
      <c r="G6" s="752" t="s">
        <v>960</v>
      </c>
    </row>
    <row r="7" spans="1:7" ht="47.25" customHeight="1" thickBot="1">
      <c r="A7" s="753"/>
      <c r="B7" s="754"/>
      <c r="C7" s="754"/>
      <c r="D7" s="754"/>
      <c r="E7" s="754" t="s">
        <v>958</v>
      </c>
      <c r="F7" s="754" t="s">
        <v>959</v>
      </c>
      <c r="G7" s="754" t="s">
        <v>960</v>
      </c>
    </row>
    <row r="8" spans="1:7" ht="15" customHeight="1">
      <c r="A8" s="755">
        <v>1</v>
      </c>
      <c r="B8" s="756" t="s">
        <v>961</v>
      </c>
      <c r="C8" s="757">
        <v>5</v>
      </c>
      <c r="D8" s="757">
        <v>5</v>
      </c>
      <c r="E8" s="757">
        <v>4</v>
      </c>
      <c r="F8" s="757">
        <v>3</v>
      </c>
      <c r="G8" s="757">
        <v>1</v>
      </c>
    </row>
    <row r="9" spans="1:7" ht="37.5" customHeight="1">
      <c r="A9" s="758">
        <v>2</v>
      </c>
      <c r="B9" s="759" t="s">
        <v>962</v>
      </c>
      <c r="C9" s="757">
        <v>7</v>
      </c>
      <c r="D9" s="757">
        <v>7</v>
      </c>
      <c r="E9" s="757">
        <v>6</v>
      </c>
      <c r="F9" s="757">
        <v>6</v>
      </c>
      <c r="G9" s="757">
        <v>0</v>
      </c>
    </row>
    <row r="10" spans="1:7" ht="15" customHeight="1">
      <c r="A10" s="758">
        <v>3</v>
      </c>
      <c r="B10" s="760" t="s">
        <v>963</v>
      </c>
      <c r="C10" s="757">
        <v>9</v>
      </c>
      <c r="D10" s="757">
        <v>15</v>
      </c>
      <c r="E10" s="757">
        <v>15</v>
      </c>
      <c r="F10" s="757">
        <v>12</v>
      </c>
      <c r="G10" s="757">
        <v>3</v>
      </c>
    </row>
    <row r="11" spans="1:7" ht="47.25" customHeight="1">
      <c r="A11" s="758">
        <v>4</v>
      </c>
      <c r="B11" s="759" t="s">
        <v>964</v>
      </c>
      <c r="C11" s="757">
        <v>9</v>
      </c>
      <c r="D11" s="757">
        <v>19</v>
      </c>
      <c r="E11" s="757">
        <v>18</v>
      </c>
      <c r="F11" s="757">
        <v>16</v>
      </c>
      <c r="G11" s="757">
        <v>2</v>
      </c>
    </row>
    <row r="12" spans="1:7" ht="42.75" customHeight="1">
      <c r="A12" s="758">
        <v>5</v>
      </c>
      <c r="B12" s="759" t="s">
        <v>965</v>
      </c>
      <c r="C12" s="757">
        <v>4</v>
      </c>
      <c r="D12" s="757">
        <v>7</v>
      </c>
      <c r="E12" s="757">
        <v>5</v>
      </c>
      <c r="F12" s="757">
        <v>5</v>
      </c>
      <c r="G12" s="757">
        <v>0</v>
      </c>
    </row>
    <row r="13" spans="1:7" ht="15" customHeight="1">
      <c r="A13" s="758">
        <v>6</v>
      </c>
      <c r="B13" s="757"/>
      <c r="C13" s="757"/>
      <c r="D13" s="757"/>
      <c r="E13" s="757"/>
      <c r="F13" s="757"/>
      <c r="G13" s="757"/>
    </row>
    <row r="14" spans="1:7" ht="15" customHeight="1">
      <c r="A14" s="758">
        <v>7</v>
      </c>
      <c r="B14" s="757"/>
      <c r="C14" s="757"/>
      <c r="D14" s="757"/>
      <c r="E14" s="757"/>
      <c r="F14" s="757"/>
      <c r="G14" s="757"/>
    </row>
    <row r="15" spans="1:7" ht="15" customHeight="1">
      <c r="A15" s="758">
        <v>8</v>
      </c>
      <c r="B15" s="757"/>
      <c r="C15" s="757"/>
      <c r="D15" s="757"/>
      <c r="E15" s="757"/>
      <c r="F15" s="757"/>
      <c r="G15" s="757"/>
    </row>
    <row r="16" spans="1:7" ht="15" customHeight="1">
      <c r="A16" s="758">
        <v>9</v>
      </c>
      <c r="B16" s="757"/>
      <c r="C16" s="757"/>
      <c r="D16" s="757"/>
      <c r="E16" s="757"/>
      <c r="F16" s="757"/>
      <c r="G16" s="757"/>
    </row>
    <row r="17" spans="1:7" ht="15" customHeight="1">
      <c r="A17" s="758">
        <v>10</v>
      </c>
      <c r="B17" s="757"/>
      <c r="C17" s="757"/>
      <c r="D17" s="757"/>
      <c r="E17" s="757"/>
      <c r="F17" s="757"/>
      <c r="G17" s="757"/>
    </row>
    <row r="18" spans="1:7" ht="15" customHeight="1">
      <c r="A18" s="758">
        <v>11</v>
      </c>
      <c r="B18" s="757"/>
      <c r="C18" s="757"/>
      <c r="D18" s="757"/>
      <c r="E18" s="757"/>
      <c r="F18" s="757"/>
      <c r="G18" s="757"/>
    </row>
    <row r="19" spans="1:7" ht="15" customHeight="1">
      <c r="A19" s="758">
        <v>12</v>
      </c>
      <c r="B19" s="757"/>
      <c r="C19" s="757"/>
      <c r="D19" s="757"/>
      <c r="E19" s="757"/>
      <c r="F19" s="757"/>
      <c r="G19" s="757"/>
    </row>
    <row r="20" spans="1:7" ht="15" customHeight="1">
      <c r="A20" s="758">
        <v>13</v>
      </c>
      <c r="B20" s="757"/>
      <c r="C20" s="757"/>
      <c r="D20" s="757"/>
      <c r="E20" s="757"/>
      <c r="F20" s="757"/>
      <c r="G20" s="757"/>
    </row>
    <row r="21" spans="1:7" ht="15" customHeight="1">
      <c r="A21" s="758">
        <v>14</v>
      </c>
      <c r="B21" s="757"/>
      <c r="C21" s="757"/>
      <c r="D21" s="757"/>
      <c r="E21" s="757"/>
      <c r="F21" s="757"/>
      <c r="G21" s="757"/>
    </row>
    <row r="22" spans="1:7" ht="15" customHeight="1">
      <c r="A22" s="758">
        <v>15</v>
      </c>
      <c r="B22" s="757"/>
      <c r="C22" s="757"/>
      <c r="D22" s="757"/>
      <c r="E22" s="757"/>
      <c r="F22" s="757"/>
      <c r="G22" s="757"/>
    </row>
    <row r="23" spans="1:7" ht="15" customHeight="1">
      <c r="A23" s="758">
        <v>16</v>
      </c>
      <c r="B23" s="757"/>
      <c r="C23" s="757"/>
      <c r="D23" s="757"/>
      <c r="E23" s="757"/>
      <c r="F23" s="757"/>
      <c r="G23" s="757"/>
    </row>
    <row r="24" spans="1:7" ht="15" customHeight="1">
      <c r="A24" s="758">
        <v>17</v>
      </c>
      <c r="B24" s="757"/>
      <c r="C24" s="757"/>
      <c r="D24" s="757"/>
      <c r="E24" s="757"/>
      <c r="F24" s="757"/>
      <c r="G24" s="757"/>
    </row>
    <row r="25" spans="1:7" ht="15" customHeight="1">
      <c r="A25" s="758">
        <v>18</v>
      </c>
      <c r="B25" s="757"/>
      <c r="C25" s="757"/>
      <c r="D25" s="757"/>
      <c r="E25" s="757"/>
      <c r="F25" s="757"/>
      <c r="G25" s="757"/>
    </row>
    <row r="26" spans="1:7" ht="15" customHeight="1">
      <c r="A26" s="758">
        <v>19</v>
      </c>
      <c r="B26" s="757"/>
      <c r="C26" s="757"/>
      <c r="D26" s="757"/>
      <c r="E26" s="757"/>
      <c r="F26" s="757"/>
      <c r="G26" s="757"/>
    </row>
    <row r="27" spans="1:7" ht="15" customHeight="1">
      <c r="A27" s="758">
        <v>20</v>
      </c>
      <c r="B27" s="757"/>
      <c r="C27" s="757"/>
      <c r="D27" s="757"/>
      <c r="E27" s="757"/>
      <c r="F27" s="757"/>
      <c r="G27" s="757"/>
    </row>
    <row r="28" spans="1:7" ht="15" customHeight="1">
      <c r="A28" s="758">
        <v>21</v>
      </c>
      <c r="B28" s="757"/>
      <c r="C28" s="757"/>
      <c r="D28" s="757"/>
      <c r="E28" s="757"/>
      <c r="F28" s="757"/>
      <c r="G28" s="757"/>
    </row>
    <row r="29" spans="1:7" ht="15" customHeight="1" thickBot="1">
      <c r="A29" s="761" t="s">
        <v>966</v>
      </c>
      <c r="B29" s="762"/>
      <c r="C29" s="762"/>
      <c r="D29" s="762"/>
      <c r="E29" s="762"/>
      <c r="F29" s="762"/>
      <c r="G29" s="762"/>
    </row>
    <row r="30" spans="1:7" ht="15" customHeight="1" thickBot="1">
      <c r="A30" s="763" t="s">
        <v>144</v>
      </c>
      <c r="B30" s="764"/>
      <c r="C30" s="765">
        <f>SUM(C8:C29)</f>
        <v>34</v>
      </c>
      <c r="D30" s="765">
        <f>SUM(D8:D29)</f>
        <v>53</v>
      </c>
      <c r="E30" s="765">
        <f>SUM(E8:E29)</f>
        <v>48</v>
      </c>
      <c r="F30" s="765">
        <f>SUM(F8:F29)</f>
        <v>42</v>
      </c>
      <c r="G30" s="765">
        <f>SUM(G8:G29)</f>
        <v>6</v>
      </c>
    </row>
  </sheetData>
  <mergeCells count="9">
    <mergeCell ref="A30:B30"/>
    <mergeCell ref="A3:G4"/>
    <mergeCell ref="A6:A7"/>
    <mergeCell ref="B6:B7"/>
    <mergeCell ref="C6:C7"/>
    <mergeCell ref="D6:D7"/>
    <mergeCell ref="E6:E7"/>
    <mergeCell ref="F6:F7"/>
    <mergeCell ref="G6:G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B1:O34"/>
  <sheetViews>
    <sheetView workbookViewId="0">
      <selection sqref="A1:XFD1048576"/>
    </sheetView>
  </sheetViews>
  <sheetFormatPr defaultRowHeight="12.75"/>
  <cols>
    <col min="1" max="1" width="3.7109375" style="644" customWidth="1"/>
    <col min="2" max="2" width="8.28515625" style="644" customWidth="1"/>
    <col min="3" max="3" width="14.85546875" style="644" customWidth="1"/>
    <col min="4" max="7" width="14.28515625" style="644" customWidth="1"/>
    <col min="8" max="8" width="7" style="644" customWidth="1"/>
    <col min="9" max="9" width="8" style="644" customWidth="1"/>
    <col min="10" max="10" width="20.140625" style="644" customWidth="1"/>
    <col min="11" max="13" width="14.28515625" style="644" customWidth="1"/>
    <col min="14" max="16384" width="9.140625" style="644"/>
  </cols>
  <sheetData>
    <row r="1" spans="2:13">
      <c r="L1" s="643" t="s">
        <v>967</v>
      </c>
    </row>
    <row r="4" spans="2:13" ht="20.25" customHeight="1">
      <c r="B4" s="766" t="s">
        <v>968</v>
      </c>
      <c r="C4" s="766"/>
      <c r="D4" s="766"/>
      <c r="E4" s="766"/>
      <c r="F4" s="766"/>
      <c r="G4" s="766"/>
      <c r="H4" s="767"/>
      <c r="I4" s="766" t="s">
        <v>969</v>
      </c>
      <c r="J4" s="766"/>
      <c r="K4" s="766"/>
      <c r="L4" s="766"/>
      <c r="M4" s="767"/>
    </row>
    <row r="5" spans="2:13" ht="11.25" customHeight="1" thickBot="1">
      <c r="B5" s="768"/>
      <c r="C5" s="768"/>
      <c r="D5" s="768"/>
      <c r="E5" s="768"/>
      <c r="F5" s="768"/>
      <c r="G5" s="768"/>
      <c r="H5" s="767"/>
      <c r="I5" s="769"/>
      <c r="J5" s="769"/>
      <c r="K5" s="769"/>
      <c r="L5" s="769"/>
      <c r="M5" s="767"/>
    </row>
    <row r="6" spans="2:13" ht="34.5" customHeight="1" thickBot="1">
      <c r="B6" s="770" t="s">
        <v>954</v>
      </c>
      <c r="C6" s="771" t="s">
        <v>105</v>
      </c>
      <c r="D6" s="772" t="s">
        <v>970</v>
      </c>
      <c r="E6" s="772"/>
      <c r="F6" s="773" t="s">
        <v>971</v>
      </c>
      <c r="G6" s="774"/>
      <c r="H6" s="775"/>
      <c r="I6" s="770" t="s">
        <v>954</v>
      </c>
      <c r="J6" s="771" t="s">
        <v>105</v>
      </c>
      <c r="K6" s="771" t="s">
        <v>972</v>
      </c>
      <c r="L6" s="776" t="s">
        <v>973</v>
      </c>
      <c r="M6" s="767"/>
    </row>
    <row r="7" spans="2:13" ht="40.5" customHeight="1" thickBot="1">
      <c r="B7" s="777"/>
      <c r="C7" s="778"/>
      <c r="D7" s="779" t="s">
        <v>974</v>
      </c>
      <c r="E7" s="780" t="s">
        <v>975</v>
      </c>
      <c r="F7" s="781" t="s">
        <v>974</v>
      </c>
      <c r="G7" s="780" t="s">
        <v>975</v>
      </c>
      <c r="H7" s="775"/>
      <c r="I7" s="777"/>
      <c r="J7" s="778"/>
      <c r="K7" s="778"/>
      <c r="L7" s="782"/>
      <c r="M7" s="767"/>
    </row>
    <row r="8" spans="2:13" ht="30" customHeight="1">
      <c r="B8" s="783">
        <v>1</v>
      </c>
      <c r="C8" s="784" t="s">
        <v>976</v>
      </c>
      <c r="D8" s="785">
        <v>9</v>
      </c>
      <c r="E8" s="786">
        <v>9</v>
      </c>
      <c r="F8" s="787">
        <v>3</v>
      </c>
      <c r="G8" s="788">
        <v>3</v>
      </c>
      <c r="H8" s="775"/>
      <c r="I8" s="789">
        <v>1</v>
      </c>
      <c r="J8" s="790" t="s">
        <v>977</v>
      </c>
      <c r="K8" s="785">
        <v>2</v>
      </c>
      <c r="L8" s="786">
        <v>2</v>
      </c>
      <c r="M8" s="767"/>
    </row>
    <row r="9" spans="2:13" ht="30" customHeight="1">
      <c r="B9" s="791">
        <v>2</v>
      </c>
      <c r="C9" s="792" t="s">
        <v>978</v>
      </c>
      <c r="D9" s="793">
        <v>1</v>
      </c>
      <c r="E9" s="566">
        <v>1</v>
      </c>
      <c r="F9" s="794" t="s">
        <v>979</v>
      </c>
      <c r="G9" s="795" t="s">
        <v>979</v>
      </c>
      <c r="H9" s="767"/>
      <c r="I9" s="791">
        <v>2</v>
      </c>
      <c r="J9" s="792" t="s">
        <v>980</v>
      </c>
      <c r="K9" s="793">
        <v>7</v>
      </c>
      <c r="L9" s="566">
        <v>9</v>
      </c>
      <c r="M9" s="767"/>
    </row>
    <row r="10" spans="2:13" ht="30" customHeight="1">
      <c r="B10" s="791">
        <v>3</v>
      </c>
      <c r="C10" s="792" t="s">
        <v>981</v>
      </c>
      <c r="D10" s="793" t="s">
        <v>979</v>
      </c>
      <c r="E10" s="566" t="s">
        <v>979</v>
      </c>
      <c r="F10" s="796" t="s">
        <v>979</v>
      </c>
      <c r="G10" s="566" t="s">
        <v>979</v>
      </c>
      <c r="H10" s="767"/>
      <c r="I10" s="791">
        <v>3</v>
      </c>
      <c r="J10" s="792" t="s">
        <v>982</v>
      </c>
      <c r="K10" s="793">
        <v>16</v>
      </c>
      <c r="L10" s="566">
        <v>16</v>
      </c>
      <c r="M10" s="767"/>
    </row>
    <row r="11" spans="2:13" ht="30" customHeight="1">
      <c r="B11" s="791">
        <v>4</v>
      </c>
      <c r="C11" s="792" t="s">
        <v>983</v>
      </c>
      <c r="D11" s="793">
        <v>9</v>
      </c>
      <c r="E11" s="566">
        <v>11</v>
      </c>
      <c r="F11" s="794" t="s">
        <v>979</v>
      </c>
      <c r="G11" s="786" t="s">
        <v>979</v>
      </c>
      <c r="H11" s="767"/>
      <c r="I11" s="791">
        <v>4</v>
      </c>
      <c r="J11" s="792" t="s">
        <v>984</v>
      </c>
      <c r="K11" s="793">
        <v>20</v>
      </c>
      <c r="L11" s="566">
        <v>20</v>
      </c>
      <c r="M11" s="767"/>
    </row>
    <row r="12" spans="2:13" ht="30" customHeight="1" thickBot="1">
      <c r="B12" s="791">
        <v>5</v>
      </c>
      <c r="C12" s="792" t="s">
        <v>985</v>
      </c>
      <c r="D12" s="793">
        <v>15</v>
      </c>
      <c r="E12" s="566">
        <v>14</v>
      </c>
      <c r="F12" s="797" t="s">
        <v>979</v>
      </c>
      <c r="G12" s="798" t="s">
        <v>979</v>
      </c>
      <c r="H12" s="767"/>
      <c r="I12" s="799">
        <v>5</v>
      </c>
      <c r="J12" s="800" t="s">
        <v>986</v>
      </c>
      <c r="K12" s="801">
        <v>3</v>
      </c>
      <c r="L12" s="802">
        <v>2</v>
      </c>
      <c r="M12" s="767"/>
    </row>
    <row r="13" spans="2:13" ht="30" customHeight="1">
      <c r="B13" s="791">
        <v>6</v>
      </c>
      <c r="C13" s="792" t="s">
        <v>987</v>
      </c>
      <c r="D13" s="793" t="s">
        <v>979</v>
      </c>
      <c r="E13" s="566" t="s">
        <v>979</v>
      </c>
      <c r="F13" s="797" t="s">
        <v>979</v>
      </c>
      <c r="G13" s="798" t="s">
        <v>979</v>
      </c>
      <c r="H13" s="767"/>
      <c r="I13" s="803" t="s">
        <v>872</v>
      </c>
      <c r="J13" s="804"/>
      <c r="K13" s="805">
        <f>SUM(K8:K12)</f>
        <v>48</v>
      </c>
      <c r="L13" s="806">
        <f>SUM(L8:L12)</f>
        <v>49</v>
      </c>
      <c r="M13" s="767"/>
    </row>
    <row r="14" spans="2:13" ht="30" customHeight="1" thickBot="1">
      <c r="B14" s="807">
        <v>7</v>
      </c>
      <c r="C14" s="800" t="s">
        <v>988</v>
      </c>
      <c r="D14" s="684">
        <v>14</v>
      </c>
      <c r="E14" s="574">
        <v>14</v>
      </c>
      <c r="F14" s="808" t="s">
        <v>979</v>
      </c>
      <c r="G14" s="809" t="s">
        <v>979</v>
      </c>
      <c r="H14" s="767"/>
      <c r="I14" s="810" t="s">
        <v>989</v>
      </c>
      <c r="J14" s="811"/>
      <c r="K14" s="812"/>
      <c r="L14" s="813"/>
      <c r="M14" s="767"/>
    </row>
    <row r="15" spans="2:13" ht="30" customHeight="1" thickBot="1">
      <c r="B15" s="814" t="s">
        <v>872</v>
      </c>
      <c r="C15" s="815"/>
      <c r="D15" s="816">
        <f>SUM(D8:D14)</f>
        <v>48</v>
      </c>
      <c r="E15" s="817">
        <f>SUM(E8:E14)</f>
        <v>49</v>
      </c>
      <c r="F15" s="818">
        <f>SUM(F8:F14)</f>
        <v>3</v>
      </c>
      <c r="G15" s="819">
        <f>SUM(G8:G14)</f>
        <v>3</v>
      </c>
      <c r="H15" s="672"/>
      <c r="I15" s="820"/>
      <c r="J15" s="821"/>
      <c r="K15" s="672"/>
      <c r="L15" s="672"/>
      <c r="M15" s="767"/>
    </row>
    <row r="16" spans="2:13" ht="21.75" customHeight="1">
      <c r="B16" s="820"/>
      <c r="C16" s="821"/>
      <c r="D16" s="672"/>
      <c r="E16" s="672"/>
      <c r="F16" s="672"/>
      <c r="G16" s="672"/>
      <c r="H16" s="672"/>
      <c r="I16" s="672"/>
      <c r="J16" s="821"/>
      <c r="K16" s="672"/>
      <c r="L16" s="672"/>
      <c r="M16" s="767"/>
    </row>
    <row r="17" spans="2:15">
      <c r="C17" s="822"/>
      <c r="D17" s="767"/>
      <c r="E17" s="767"/>
      <c r="F17" s="767"/>
      <c r="G17" s="767"/>
      <c r="H17" s="672"/>
      <c r="I17" s="672"/>
      <c r="J17" s="672"/>
      <c r="K17" s="672"/>
      <c r="L17" s="672"/>
      <c r="M17" s="767"/>
    </row>
    <row r="18" spans="2:15" ht="18.75" customHeight="1">
      <c r="B18" s="645" t="s">
        <v>990</v>
      </c>
      <c r="C18" s="645"/>
      <c r="D18" s="645"/>
      <c r="E18" s="645"/>
      <c r="F18" s="645"/>
      <c r="G18" s="645"/>
      <c r="H18" s="767"/>
      <c r="I18" s="766" t="s">
        <v>991</v>
      </c>
      <c r="J18" s="766"/>
      <c r="K18" s="766"/>
      <c r="L18" s="766"/>
      <c r="M18" s="767"/>
    </row>
    <row r="19" spans="2:15" ht="18.75" customHeight="1" thickBot="1">
      <c r="F19" s="823"/>
      <c r="G19" s="823"/>
    </row>
    <row r="20" spans="2:15" ht="31.5" customHeight="1" thickBot="1">
      <c r="B20" s="770" t="s">
        <v>954</v>
      </c>
      <c r="C20" s="771" t="s">
        <v>105</v>
      </c>
      <c r="D20" s="772" t="s">
        <v>970</v>
      </c>
      <c r="E20" s="772"/>
      <c r="F20" s="773" t="s">
        <v>971</v>
      </c>
      <c r="G20" s="774"/>
      <c r="I20" s="770" t="s">
        <v>954</v>
      </c>
      <c r="J20" s="824" t="s">
        <v>105</v>
      </c>
      <c r="K20" s="771" t="s">
        <v>972</v>
      </c>
      <c r="L20" s="776" t="s">
        <v>973</v>
      </c>
      <c r="M20" s="825"/>
    </row>
    <row r="21" spans="2:15" ht="34.5" customHeight="1" thickBot="1">
      <c r="B21" s="777"/>
      <c r="C21" s="778"/>
      <c r="D21" s="779" t="s">
        <v>974</v>
      </c>
      <c r="E21" s="780" t="s">
        <v>975</v>
      </c>
      <c r="F21" s="826" t="s">
        <v>974</v>
      </c>
      <c r="G21" s="827" t="s">
        <v>975</v>
      </c>
      <c r="I21" s="777"/>
      <c r="J21" s="828"/>
      <c r="K21" s="778"/>
      <c r="L21" s="782"/>
    </row>
    <row r="22" spans="2:15" ht="30" customHeight="1">
      <c r="B22" s="829">
        <v>1</v>
      </c>
      <c r="C22" s="790" t="s">
        <v>992</v>
      </c>
      <c r="D22" s="785">
        <v>35</v>
      </c>
      <c r="E22" s="786">
        <v>36</v>
      </c>
      <c r="F22" s="787">
        <v>1</v>
      </c>
      <c r="G22" s="830">
        <v>1</v>
      </c>
      <c r="I22" s="829">
        <v>1</v>
      </c>
      <c r="J22" s="831" t="s">
        <v>993</v>
      </c>
      <c r="K22" s="662">
        <v>3</v>
      </c>
      <c r="L22" s="786">
        <v>3</v>
      </c>
      <c r="M22" s="676"/>
    </row>
    <row r="23" spans="2:15" ht="30" customHeight="1" thickBot="1">
      <c r="B23" s="807">
        <v>2</v>
      </c>
      <c r="C23" s="800" t="s">
        <v>994</v>
      </c>
      <c r="D23" s="684">
        <v>13</v>
      </c>
      <c r="E23" s="574">
        <v>13</v>
      </c>
      <c r="F23" s="832">
        <v>2</v>
      </c>
      <c r="G23" s="833">
        <v>2</v>
      </c>
      <c r="I23" s="791">
        <v>2</v>
      </c>
      <c r="J23" s="792" t="s">
        <v>995</v>
      </c>
      <c r="K23" s="565">
        <v>9</v>
      </c>
      <c r="L23" s="566">
        <v>9</v>
      </c>
      <c r="M23" s="676"/>
    </row>
    <row r="24" spans="2:15" ht="30" customHeight="1" thickBot="1">
      <c r="B24" s="814" t="s">
        <v>872</v>
      </c>
      <c r="C24" s="815"/>
      <c r="D24" s="816">
        <f>SUM(D22:D23)</f>
        <v>48</v>
      </c>
      <c r="E24" s="817">
        <f>SUM(E22:E23)</f>
        <v>49</v>
      </c>
      <c r="F24" s="818">
        <f>SUM(F22:F23)</f>
        <v>3</v>
      </c>
      <c r="G24" s="819">
        <f>SUM(G22:G23)</f>
        <v>3</v>
      </c>
      <c r="I24" s="791">
        <v>3</v>
      </c>
      <c r="J24" s="792" t="s">
        <v>996</v>
      </c>
      <c r="K24" s="565">
        <v>8</v>
      </c>
      <c r="L24" s="566">
        <v>10</v>
      </c>
      <c r="M24" s="676"/>
    </row>
    <row r="25" spans="2:15" ht="30" customHeight="1">
      <c r="B25" s="820"/>
      <c r="I25" s="791">
        <v>4</v>
      </c>
      <c r="J25" s="792" t="s">
        <v>997</v>
      </c>
      <c r="K25" s="565">
        <v>7</v>
      </c>
      <c r="L25" s="566">
        <v>7</v>
      </c>
      <c r="M25" s="676"/>
    </row>
    <row r="26" spans="2:15" ht="30" customHeight="1">
      <c r="I26" s="791">
        <v>5</v>
      </c>
      <c r="J26" s="792" t="s">
        <v>998</v>
      </c>
      <c r="K26" s="565">
        <v>6</v>
      </c>
      <c r="L26" s="566">
        <v>6</v>
      </c>
      <c r="M26" s="676"/>
      <c r="O26" s="676"/>
    </row>
    <row r="27" spans="2:15" ht="30" customHeight="1">
      <c r="I27" s="791">
        <v>6</v>
      </c>
      <c r="J27" s="792" t="s">
        <v>999</v>
      </c>
      <c r="K27" s="565">
        <v>5</v>
      </c>
      <c r="L27" s="566">
        <v>5</v>
      </c>
      <c r="M27" s="676"/>
    </row>
    <row r="28" spans="2:15" ht="30" customHeight="1">
      <c r="I28" s="791">
        <v>7</v>
      </c>
      <c r="J28" s="792" t="s">
        <v>1000</v>
      </c>
      <c r="K28" s="565">
        <v>5</v>
      </c>
      <c r="L28" s="566">
        <v>5</v>
      </c>
      <c r="M28" s="676"/>
    </row>
    <row r="29" spans="2:15" ht="30" customHeight="1" thickBot="1">
      <c r="I29" s="807">
        <v>8</v>
      </c>
      <c r="J29" s="800" t="s">
        <v>1001</v>
      </c>
      <c r="K29" s="573">
        <v>5</v>
      </c>
      <c r="L29" s="574">
        <v>4</v>
      </c>
      <c r="M29" s="676"/>
    </row>
    <row r="30" spans="2:15" ht="30" customHeight="1" thickBot="1">
      <c r="I30" s="834"/>
      <c r="J30" s="835" t="s">
        <v>872</v>
      </c>
      <c r="K30" s="836">
        <f>SUM(K22:K29)</f>
        <v>48</v>
      </c>
      <c r="L30" s="817">
        <f>SUM(L22:L29)</f>
        <v>49</v>
      </c>
      <c r="M30" s="676"/>
    </row>
    <row r="31" spans="2:15" ht="30" customHeight="1">
      <c r="I31" s="820"/>
      <c r="M31" s="676"/>
    </row>
    <row r="32" spans="2:15" ht="26.25" customHeight="1">
      <c r="I32" s="820"/>
    </row>
    <row r="33" spans="9:9" ht="16.5" customHeight="1"/>
    <row r="34" spans="9:9">
      <c r="I34" s="820"/>
    </row>
  </sheetData>
  <mergeCells count="24">
    <mergeCell ref="J20:J21"/>
    <mergeCell ref="K20:K21"/>
    <mergeCell ref="L20:L21"/>
    <mergeCell ref="B24:C24"/>
    <mergeCell ref="I13:J13"/>
    <mergeCell ref="I14:J14"/>
    <mergeCell ref="B15:C15"/>
    <mergeCell ref="B18:G18"/>
    <mergeCell ref="I18:L18"/>
    <mergeCell ref="B20:B21"/>
    <mergeCell ref="C20:C21"/>
    <mergeCell ref="D20:E20"/>
    <mergeCell ref="F20:G20"/>
    <mergeCell ref="I20:I21"/>
    <mergeCell ref="B4:G4"/>
    <mergeCell ref="I4:L4"/>
    <mergeCell ref="B6:B7"/>
    <mergeCell ref="C6:C7"/>
    <mergeCell ref="D6:E6"/>
    <mergeCell ref="F6:G6"/>
    <mergeCell ref="I6:I7"/>
    <mergeCell ref="J6:J7"/>
    <mergeCell ref="K6:K7"/>
    <mergeCell ref="L6:L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B1:O31"/>
  <sheetViews>
    <sheetView workbookViewId="0">
      <selection sqref="A1:XFD1048576"/>
    </sheetView>
  </sheetViews>
  <sheetFormatPr defaultRowHeight="12.75"/>
  <cols>
    <col min="1" max="1" width="3" style="644" customWidth="1"/>
    <col min="2" max="2" width="9.140625" style="644"/>
    <col min="3" max="3" width="61.140625" style="644" customWidth="1"/>
    <col min="4" max="4" width="25.7109375" style="644" customWidth="1"/>
    <col min="5" max="5" width="2.28515625" style="644" customWidth="1"/>
    <col min="6" max="6" width="9.140625" style="644"/>
    <col min="7" max="7" width="69" style="644" customWidth="1"/>
    <col min="8" max="8" width="25.7109375" style="644" customWidth="1"/>
    <col min="9" max="16384" width="9.140625" style="644"/>
  </cols>
  <sheetData>
    <row r="1" spans="2:15">
      <c r="H1" s="643" t="s">
        <v>1002</v>
      </c>
    </row>
    <row r="2" spans="2:15">
      <c r="H2" s="648"/>
    </row>
    <row r="4" spans="2:15">
      <c r="B4" s="837" t="s">
        <v>1003</v>
      </c>
      <c r="C4" s="837"/>
      <c r="D4" s="837"/>
      <c r="E4" s="837"/>
      <c r="F4" s="837"/>
      <c r="G4" s="837"/>
      <c r="H4" s="837"/>
    </row>
    <row r="5" spans="2:15" ht="13.5" thickBot="1">
      <c r="B5" s="838"/>
      <c r="C5" s="838"/>
      <c r="D5" s="838"/>
      <c r="E5" s="838"/>
    </row>
    <row r="6" spans="2:15" ht="21" customHeight="1">
      <c r="B6" s="839" t="s">
        <v>1004</v>
      </c>
      <c r="C6" s="840" t="s">
        <v>1005</v>
      </c>
      <c r="D6" s="841" t="s">
        <v>1006</v>
      </c>
      <c r="E6" s="842"/>
      <c r="F6" s="839" t="s">
        <v>1004</v>
      </c>
      <c r="G6" s="840" t="s">
        <v>1005</v>
      </c>
      <c r="H6" s="841" t="s">
        <v>1006</v>
      </c>
    </row>
    <row r="7" spans="2:15" ht="25.5" customHeight="1" thickBot="1">
      <c r="B7" s="843"/>
      <c r="C7" s="844"/>
      <c r="D7" s="845"/>
      <c r="E7" s="846"/>
      <c r="F7" s="843"/>
      <c r="G7" s="844"/>
      <c r="H7" s="845"/>
      <c r="I7" s="847"/>
      <c r="J7" s="848"/>
      <c r="K7" s="847"/>
      <c r="L7" s="848"/>
      <c r="M7" s="847"/>
      <c r="N7" s="847"/>
      <c r="O7" s="847"/>
    </row>
    <row r="8" spans="2:15" ht="30" customHeight="1" thickBot="1">
      <c r="B8" s="849"/>
      <c r="C8" s="850" t="s">
        <v>1007</v>
      </c>
      <c r="D8" s="851">
        <v>48</v>
      </c>
      <c r="E8" s="852"/>
      <c r="F8" s="853"/>
      <c r="G8" s="854" t="s">
        <v>1008</v>
      </c>
      <c r="H8" s="855">
        <v>49</v>
      </c>
      <c r="I8" s="847"/>
      <c r="J8" s="848"/>
      <c r="K8" s="847"/>
      <c r="L8" s="848"/>
      <c r="M8" s="847"/>
      <c r="N8" s="847"/>
      <c r="O8" s="847"/>
    </row>
    <row r="9" spans="2:15" s="862" customFormat="1" ht="30" customHeight="1">
      <c r="B9" s="856"/>
      <c r="C9" s="857" t="s">
        <v>1009</v>
      </c>
      <c r="D9" s="858"/>
      <c r="E9" s="859"/>
      <c r="F9" s="860"/>
      <c r="G9" s="857" t="s">
        <v>1010</v>
      </c>
      <c r="H9" s="861"/>
      <c r="I9" s="848"/>
      <c r="J9" s="848"/>
      <c r="K9" s="847"/>
      <c r="L9" s="848"/>
      <c r="M9" s="847"/>
      <c r="N9" s="847"/>
      <c r="O9" s="847"/>
    </row>
    <row r="10" spans="2:15" ht="30" customHeight="1">
      <c r="B10" s="863" t="s">
        <v>1011</v>
      </c>
      <c r="C10" s="864"/>
      <c r="D10" s="865"/>
      <c r="E10" s="866"/>
      <c r="F10" s="867" t="s">
        <v>1011</v>
      </c>
      <c r="G10" s="864" t="s">
        <v>1012</v>
      </c>
      <c r="H10" s="868"/>
      <c r="I10" s="676"/>
      <c r="J10" s="676"/>
      <c r="K10" s="676"/>
      <c r="L10" s="676"/>
      <c r="M10" s="676"/>
      <c r="N10" s="676"/>
      <c r="O10" s="676"/>
    </row>
    <row r="11" spans="2:15" ht="30" customHeight="1">
      <c r="B11" s="863" t="s">
        <v>1013</v>
      </c>
      <c r="C11" s="869"/>
      <c r="D11" s="865"/>
      <c r="E11" s="866"/>
      <c r="F11" s="867" t="s">
        <v>1013</v>
      </c>
      <c r="G11" s="869"/>
      <c r="H11" s="868"/>
      <c r="I11" s="676"/>
      <c r="J11" s="676"/>
      <c r="K11" s="676"/>
      <c r="L11" s="676"/>
      <c r="M11" s="676"/>
      <c r="N11" s="676"/>
      <c r="O11" s="676"/>
    </row>
    <row r="12" spans="2:15" ht="30" customHeight="1">
      <c r="B12" s="863" t="s">
        <v>1014</v>
      </c>
      <c r="C12" s="869"/>
      <c r="D12" s="865"/>
      <c r="E12" s="866"/>
      <c r="F12" s="867" t="s">
        <v>1014</v>
      </c>
      <c r="G12" s="869"/>
      <c r="H12" s="868"/>
      <c r="I12" s="676"/>
      <c r="J12" s="676"/>
      <c r="K12" s="676"/>
      <c r="L12" s="676"/>
      <c r="M12" s="676"/>
      <c r="N12" s="676"/>
      <c r="O12" s="676"/>
    </row>
    <row r="13" spans="2:15" ht="30" customHeight="1">
      <c r="B13" s="863" t="s">
        <v>1015</v>
      </c>
      <c r="C13" s="869"/>
      <c r="D13" s="865"/>
      <c r="E13" s="866"/>
      <c r="F13" s="867" t="s">
        <v>1015</v>
      </c>
      <c r="G13" s="869"/>
      <c r="H13" s="868"/>
      <c r="I13" s="676"/>
      <c r="J13" s="676"/>
      <c r="K13" s="676"/>
      <c r="L13" s="676"/>
      <c r="M13" s="676"/>
      <c r="N13" s="676"/>
      <c r="O13" s="676"/>
    </row>
    <row r="14" spans="2:15" s="874" customFormat="1" ht="30" customHeight="1">
      <c r="B14" s="870"/>
      <c r="C14" s="871" t="s">
        <v>1016</v>
      </c>
      <c r="D14" s="865"/>
      <c r="E14" s="872"/>
      <c r="F14" s="873"/>
      <c r="G14" s="871" t="s">
        <v>1017</v>
      </c>
      <c r="H14" s="868"/>
      <c r="I14" s="671"/>
      <c r="J14" s="671"/>
      <c r="K14" s="671"/>
      <c r="L14" s="671"/>
      <c r="M14" s="671"/>
      <c r="N14" s="671"/>
      <c r="O14" s="671"/>
    </row>
    <row r="15" spans="2:15" ht="30" customHeight="1">
      <c r="B15" s="863" t="s">
        <v>1011</v>
      </c>
      <c r="C15" s="864" t="s">
        <v>1018</v>
      </c>
      <c r="D15" s="865">
        <v>1</v>
      </c>
      <c r="E15" s="866"/>
      <c r="F15" s="867" t="s">
        <v>1011</v>
      </c>
      <c r="G15" s="864" t="s">
        <v>1012</v>
      </c>
      <c r="H15" s="868"/>
      <c r="I15" s="676"/>
      <c r="J15" s="676"/>
      <c r="K15" s="676"/>
      <c r="L15" s="676"/>
      <c r="M15" s="676"/>
      <c r="N15" s="676"/>
      <c r="O15" s="676"/>
    </row>
    <row r="16" spans="2:15" ht="30" customHeight="1" thickBot="1">
      <c r="B16" s="875" t="s">
        <v>1013</v>
      </c>
      <c r="C16" s="876"/>
      <c r="D16" s="877"/>
      <c r="E16" s="866"/>
      <c r="F16" s="878" t="s">
        <v>1013</v>
      </c>
      <c r="G16" s="876"/>
      <c r="H16" s="879"/>
      <c r="I16" s="676"/>
      <c r="J16" s="676"/>
      <c r="K16" s="676"/>
      <c r="L16" s="676"/>
      <c r="M16" s="676"/>
      <c r="N16" s="676"/>
      <c r="O16" s="676"/>
    </row>
    <row r="17" spans="2:15" ht="30" customHeight="1" thickBot="1">
      <c r="B17" s="880"/>
      <c r="C17" s="854" t="s">
        <v>1019</v>
      </c>
      <c r="D17" s="855">
        <v>49</v>
      </c>
      <c r="E17" s="881"/>
      <c r="F17" s="882"/>
      <c r="G17" s="854" t="s">
        <v>1020</v>
      </c>
      <c r="H17" s="855">
        <v>49</v>
      </c>
      <c r="I17" s="676"/>
      <c r="J17" s="676"/>
      <c r="K17" s="676"/>
      <c r="L17" s="676"/>
      <c r="M17" s="676"/>
      <c r="N17" s="676"/>
      <c r="O17" s="676"/>
    </row>
    <row r="18" spans="2:15" ht="13.5" thickBot="1">
      <c r="B18" s="883"/>
      <c r="C18" s="884"/>
      <c r="D18" s="885"/>
      <c r="E18" s="886"/>
      <c r="F18" s="885"/>
      <c r="G18" s="885"/>
      <c r="H18" s="887"/>
      <c r="I18" s="676"/>
      <c r="J18" s="676"/>
      <c r="K18" s="676"/>
      <c r="L18" s="676"/>
      <c r="M18" s="676"/>
      <c r="N18" s="676"/>
      <c r="O18" s="676"/>
    </row>
    <row r="19" spans="2:15">
      <c r="B19" s="839" t="s">
        <v>1004</v>
      </c>
      <c r="C19" s="840" t="s">
        <v>1005</v>
      </c>
      <c r="D19" s="841" t="s">
        <v>1006</v>
      </c>
      <c r="E19" s="881"/>
      <c r="F19" s="839" t="s">
        <v>1004</v>
      </c>
      <c r="G19" s="840" t="s">
        <v>1005</v>
      </c>
      <c r="H19" s="841" t="s">
        <v>1006</v>
      </c>
      <c r="I19" s="676"/>
      <c r="J19" s="676"/>
      <c r="K19" s="676"/>
      <c r="L19" s="676"/>
      <c r="M19" s="676"/>
      <c r="N19" s="676"/>
      <c r="O19" s="676"/>
    </row>
    <row r="20" spans="2:15" ht="13.5" thickBot="1">
      <c r="B20" s="843"/>
      <c r="C20" s="844"/>
      <c r="D20" s="845"/>
      <c r="E20" s="881"/>
      <c r="F20" s="843"/>
      <c r="G20" s="844"/>
      <c r="H20" s="845"/>
      <c r="I20" s="676"/>
      <c r="J20" s="676"/>
      <c r="K20" s="676"/>
      <c r="L20" s="676"/>
      <c r="M20" s="676"/>
      <c r="N20" s="676"/>
      <c r="O20" s="676"/>
    </row>
    <row r="21" spans="2:15" ht="30" customHeight="1" thickBot="1">
      <c r="B21" s="853"/>
      <c r="C21" s="854" t="s">
        <v>1019</v>
      </c>
      <c r="D21" s="855">
        <v>49</v>
      </c>
      <c r="E21" s="852"/>
      <c r="F21" s="853"/>
      <c r="G21" s="854" t="s">
        <v>1020</v>
      </c>
      <c r="H21" s="855">
        <v>49</v>
      </c>
    </row>
    <row r="22" spans="2:15" ht="30" customHeight="1">
      <c r="B22" s="856"/>
      <c r="C22" s="857" t="s">
        <v>1021</v>
      </c>
      <c r="D22" s="858"/>
      <c r="E22" s="866"/>
      <c r="F22" s="860"/>
      <c r="G22" s="857" t="s">
        <v>1022</v>
      </c>
      <c r="H22" s="861"/>
    </row>
    <row r="23" spans="2:15" ht="30" customHeight="1">
      <c r="B23" s="863" t="s">
        <v>1011</v>
      </c>
      <c r="C23" s="864" t="s">
        <v>1023</v>
      </c>
      <c r="D23" s="865">
        <v>1</v>
      </c>
      <c r="E23" s="866"/>
      <c r="F23" s="867" t="s">
        <v>1011</v>
      </c>
      <c r="G23" s="864" t="s">
        <v>1012</v>
      </c>
      <c r="H23" s="868"/>
    </row>
    <row r="24" spans="2:15" ht="30" customHeight="1">
      <c r="B24" s="863" t="s">
        <v>1013</v>
      </c>
      <c r="C24" s="869"/>
      <c r="D24" s="865"/>
      <c r="E24" s="866"/>
      <c r="F24" s="867" t="s">
        <v>1013</v>
      </c>
      <c r="G24" s="869"/>
      <c r="H24" s="868"/>
    </row>
    <row r="25" spans="2:15" ht="30" customHeight="1">
      <c r="B25" s="863" t="s">
        <v>1014</v>
      </c>
      <c r="C25" s="869"/>
      <c r="D25" s="865"/>
      <c r="E25" s="866"/>
      <c r="F25" s="867" t="s">
        <v>1014</v>
      </c>
      <c r="G25" s="869"/>
      <c r="H25" s="868"/>
    </row>
    <row r="26" spans="2:15" ht="30" customHeight="1">
      <c r="B26" s="863" t="s">
        <v>1015</v>
      </c>
      <c r="C26" s="869"/>
      <c r="D26" s="865"/>
      <c r="E26" s="866"/>
      <c r="F26" s="867" t="s">
        <v>1015</v>
      </c>
      <c r="G26" s="869"/>
      <c r="H26" s="868"/>
    </row>
    <row r="27" spans="2:15" ht="30" customHeight="1">
      <c r="B27" s="870"/>
      <c r="C27" s="871" t="s">
        <v>1024</v>
      </c>
      <c r="D27" s="888"/>
      <c r="E27" s="872"/>
      <c r="F27" s="873"/>
      <c r="G27" s="871" t="s">
        <v>1025</v>
      </c>
      <c r="H27" s="889"/>
    </row>
    <row r="28" spans="2:15" ht="30" customHeight="1">
      <c r="B28" s="863" t="s">
        <v>1011</v>
      </c>
      <c r="C28" s="864" t="s">
        <v>1026</v>
      </c>
      <c r="D28" s="865">
        <v>1</v>
      </c>
      <c r="E28" s="866"/>
      <c r="F28" s="867" t="s">
        <v>1011</v>
      </c>
      <c r="G28" s="864" t="s">
        <v>1012</v>
      </c>
      <c r="H28" s="868"/>
    </row>
    <row r="29" spans="2:15" ht="30" customHeight="1" thickBot="1">
      <c r="B29" s="875" t="s">
        <v>1013</v>
      </c>
      <c r="C29" s="876"/>
      <c r="D29" s="877"/>
      <c r="E29" s="866"/>
      <c r="F29" s="878" t="s">
        <v>1013</v>
      </c>
      <c r="G29" s="876"/>
      <c r="H29" s="879"/>
    </row>
    <row r="30" spans="2:15" ht="30" customHeight="1" thickBot="1">
      <c r="B30" s="849"/>
      <c r="C30" s="850" t="s">
        <v>1008</v>
      </c>
      <c r="D30" s="890">
        <v>49</v>
      </c>
      <c r="E30" s="891"/>
      <c r="F30" s="892"/>
      <c r="G30" s="850" t="s">
        <v>1027</v>
      </c>
      <c r="H30" s="851">
        <v>49</v>
      </c>
    </row>
    <row r="31" spans="2:15">
      <c r="B31" s="822"/>
      <c r="C31" s="822"/>
    </row>
  </sheetData>
  <mergeCells count="22">
    <mergeCell ref="O7:O9"/>
    <mergeCell ref="E17:E20"/>
    <mergeCell ref="B19:B20"/>
    <mergeCell ref="C19:C20"/>
    <mergeCell ref="D19:D20"/>
    <mergeCell ref="F19:F20"/>
    <mergeCell ref="G19:G20"/>
    <mergeCell ref="H19:H20"/>
    <mergeCell ref="I7:I9"/>
    <mergeCell ref="J7:J9"/>
    <mergeCell ref="K7:K9"/>
    <mergeCell ref="L7:L9"/>
    <mergeCell ref="M7:M9"/>
    <mergeCell ref="N7:N9"/>
    <mergeCell ref="B4:H4"/>
    <mergeCell ref="B6:B7"/>
    <mergeCell ref="C6:C7"/>
    <mergeCell ref="D6:D7"/>
    <mergeCell ref="E6:E7"/>
    <mergeCell ref="F6:F7"/>
    <mergeCell ref="G6:G7"/>
    <mergeCell ref="H6:H7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2:S70"/>
  <sheetViews>
    <sheetView workbookViewId="0">
      <selection activeCell="F11" sqref="F11"/>
    </sheetView>
  </sheetViews>
  <sheetFormatPr defaultColWidth="18" defaultRowHeight="12.75"/>
  <cols>
    <col min="1" max="1" width="2.85546875" style="644" customWidth="1"/>
    <col min="2" max="2" width="11.85546875" style="644" customWidth="1"/>
    <col min="3" max="4" width="12.7109375" style="644" customWidth="1"/>
    <col min="5" max="5" width="12.5703125" style="644" customWidth="1"/>
    <col min="6" max="14" width="12.7109375" style="644" customWidth="1"/>
    <col min="15" max="15" width="13.42578125" style="644" bestFit="1" customWidth="1"/>
    <col min="16" max="16" width="10.28515625" style="644" customWidth="1"/>
    <col min="17" max="17" width="12.7109375" style="644" customWidth="1"/>
    <col min="18" max="18" width="9.140625" style="644" customWidth="1"/>
    <col min="19" max="19" width="11.5703125" style="644" customWidth="1"/>
    <col min="20" max="254" width="9.140625" style="644" customWidth="1"/>
    <col min="255" max="16384" width="18" style="644"/>
  </cols>
  <sheetData>
    <row r="2" spans="2:14">
      <c r="N2" s="643" t="s">
        <v>1028</v>
      </c>
    </row>
    <row r="4" spans="2:14">
      <c r="B4" s="893" t="s">
        <v>1029</v>
      </c>
      <c r="C4" s="893"/>
      <c r="D4" s="893"/>
      <c r="E4" s="893"/>
      <c r="F4" s="893"/>
      <c r="G4" s="893"/>
      <c r="H4" s="893"/>
      <c r="I4" s="893"/>
      <c r="J4" s="893"/>
      <c r="K4" s="893"/>
      <c r="L4" s="893"/>
      <c r="M4" s="893"/>
      <c r="N4" s="893"/>
    </row>
    <row r="5" spans="2:14" ht="13.5" thickBot="1">
      <c r="B5" s="894"/>
      <c r="C5" s="894"/>
      <c r="D5" s="894"/>
      <c r="E5" s="894"/>
      <c r="F5" s="894"/>
      <c r="G5" s="894"/>
      <c r="H5" s="894"/>
      <c r="I5" s="894"/>
      <c r="J5" s="894"/>
      <c r="K5" s="894"/>
      <c r="L5" s="894"/>
      <c r="M5" s="894"/>
      <c r="N5" s="648" t="s">
        <v>862</v>
      </c>
    </row>
    <row r="6" spans="2:14">
      <c r="B6" s="895" t="s">
        <v>1030</v>
      </c>
      <c r="C6" s="896" t="s">
        <v>872</v>
      </c>
      <c r="D6" s="897"/>
      <c r="E6" s="898"/>
      <c r="F6" s="899" t="s">
        <v>1031</v>
      </c>
      <c r="G6" s="900"/>
      <c r="H6" s="901"/>
      <c r="I6" s="899" t="s">
        <v>1032</v>
      </c>
      <c r="J6" s="900"/>
      <c r="K6" s="901"/>
      <c r="L6" s="899" t="s">
        <v>1033</v>
      </c>
      <c r="M6" s="900"/>
      <c r="N6" s="901"/>
    </row>
    <row r="7" spans="2:14">
      <c r="B7" s="902"/>
      <c r="C7" s="903" t="s">
        <v>1006</v>
      </c>
      <c r="D7" s="904" t="s">
        <v>1034</v>
      </c>
      <c r="E7" s="905" t="s">
        <v>1035</v>
      </c>
      <c r="F7" s="903" t="s">
        <v>1006</v>
      </c>
      <c r="G7" s="904" t="s">
        <v>1034</v>
      </c>
      <c r="H7" s="905" t="s">
        <v>1035</v>
      </c>
      <c r="I7" s="903" t="s">
        <v>1006</v>
      </c>
      <c r="J7" s="904" t="s">
        <v>1034</v>
      </c>
      <c r="K7" s="905" t="s">
        <v>1035</v>
      </c>
      <c r="L7" s="903" t="s">
        <v>1006</v>
      </c>
      <c r="M7" s="904" t="s">
        <v>1034</v>
      </c>
      <c r="N7" s="905" t="s">
        <v>1035</v>
      </c>
    </row>
    <row r="8" spans="2:14" ht="13.5" thickBot="1">
      <c r="B8" s="906"/>
      <c r="C8" s="778"/>
      <c r="D8" s="828"/>
      <c r="E8" s="907"/>
      <c r="F8" s="778"/>
      <c r="G8" s="828"/>
      <c r="H8" s="907"/>
      <c r="I8" s="778"/>
      <c r="J8" s="828"/>
      <c r="K8" s="907"/>
      <c r="L8" s="778"/>
      <c r="M8" s="828"/>
      <c r="N8" s="907"/>
    </row>
    <row r="9" spans="2:14">
      <c r="B9" s="908" t="s">
        <v>1036</v>
      </c>
      <c r="C9" s="785">
        <f t="shared" ref="C9:D12" si="0">F9+L9</f>
        <v>48</v>
      </c>
      <c r="D9" s="662">
        <f t="shared" si="0"/>
        <v>4412439</v>
      </c>
      <c r="E9" s="786">
        <f>D9/C9</f>
        <v>91925.8125</v>
      </c>
      <c r="F9" s="797">
        <v>47</v>
      </c>
      <c r="G9" s="662">
        <v>4225668</v>
      </c>
      <c r="H9" s="786">
        <f>G9/F9</f>
        <v>89907.829787234048</v>
      </c>
      <c r="I9" s="797"/>
      <c r="J9" s="662"/>
      <c r="K9" s="786"/>
      <c r="L9" s="797">
        <v>1</v>
      </c>
      <c r="M9" s="662">
        <v>186771</v>
      </c>
      <c r="N9" s="786">
        <f>M9/L9</f>
        <v>186771</v>
      </c>
    </row>
    <row r="10" spans="2:14">
      <c r="B10" s="909" t="s">
        <v>1037</v>
      </c>
      <c r="C10" s="785">
        <f t="shared" si="0"/>
        <v>48</v>
      </c>
      <c r="D10" s="662">
        <f t="shared" si="0"/>
        <v>4105954</v>
      </c>
      <c r="E10" s="786">
        <f t="shared" ref="E10:E22" si="1">D10/C10</f>
        <v>85540.708333333328</v>
      </c>
      <c r="F10" s="794">
        <v>47</v>
      </c>
      <c r="G10" s="565">
        <v>3936451</v>
      </c>
      <c r="H10" s="786">
        <f t="shared" ref="H10:H22" si="2">G10/F10</f>
        <v>83754.276595744683</v>
      </c>
      <c r="I10" s="794"/>
      <c r="J10" s="565"/>
      <c r="K10" s="566"/>
      <c r="L10" s="794">
        <v>1</v>
      </c>
      <c r="M10" s="565">
        <v>169503</v>
      </c>
      <c r="N10" s="786">
        <f t="shared" ref="N10:N22" si="3">M10/L10</f>
        <v>169503</v>
      </c>
    </row>
    <row r="11" spans="2:14">
      <c r="B11" s="909" t="s">
        <v>1038</v>
      </c>
      <c r="C11" s="785">
        <f t="shared" si="0"/>
        <v>47</v>
      </c>
      <c r="D11" s="662">
        <f t="shared" si="0"/>
        <v>4551497</v>
      </c>
      <c r="E11" s="786">
        <f t="shared" si="1"/>
        <v>96840.361702127659</v>
      </c>
      <c r="F11" s="794">
        <v>46</v>
      </c>
      <c r="G11" s="565">
        <v>4355266</v>
      </c>
      <c r="H11" s="786">
        <f t="shared" si="2"/>
        <v>94679.695652173919</v>
      </c>
      <c r="I11" s="794"/>
      <c r="J11" s="565"/>
      <c r="K11" s="566"/>
      <c r="L11" s="794">
        <v>1</v>
      </c>
      <c r="M11" s="565">
        <v>196231</v>
      </c>
      <c r="N11" s="786">
        <f t="shared" si="3"/>
        <v>196231</v>
      </c>
    </row>
    <row r="12" spans="2:14">
      <c r="B12" s="909" t="s">
        <v>1039</v>
      </c>
      <c r="C12" s="785">
        <f t="shared" si="0"/>
        <v>47</v>
      </c>
      <c r="D12" s="662">
        <f t="shared" si="0"/>
        <v>4126914</v>
      </c>
      <c r="E12" s="786">
        <f t="shared" si="1"/>
        <v>87806.680851063837</v>
      </c>
      <c r="F12" s="794">
        <v>46</v>
      </c>
      <c r="G12" s="565">
        <v>3955214</v>
      </c>
      <c r="H12" s="786">
        <f t="shared" si="2"/>
        <v>85982.913043478256</v>
      </c>
      <c r="I12" s="794"/>
      <c r="J12" s="565"/>
      <c r="K12" s="566"/>
      <c r="L12" s="794">
        <v>1</v>
      </c>
      <c r="M12" s="565">
        <v>171700</v>
      </c>
      <c r="N12" s="786">
        <f t="shared" si="3"/>
        <v>171700</v>
      </c>
    </row>
    <row r="13" spans="2:14">
      <c r="B13" s="909" t="s">
        <v>1040</v>
      </c>
      <c r="C13" s="793">
        <f t="shared" ref="C13:D20" si="4">F13+L13+I13</f>
        <v>48</v>
      </c>
      <c r="D13" s="565">
        <f t="shared" si="4"/>
        <v>4703183</v>
      </c>
      <c r="E13" s="786">
        <f t="shared" si="1"/>
        <v>97982.979166666672</v>
      </c>
      <c r="F13" s="794">
        <v>46</v>
      </c>
      <c r="G13" s="565">
        <v>4413384</v>
      </c>
      <c r="H13" s="786">
        <f t="shared" si="2"/>
        <v>95943.130434782608</v>
      </c>
      <c r="I13" s="794">
        <v>1</v>
      </c>
      <c r="J13" s="565">
        <v>93438</v>
      </c>
      <c r="K13" s="566">
        <f>J13/I13</f>
        <v>93438</v>
      </c>
      <c r="L13" s="794">
        <v>1</v>
      </c>
      <c r="M13" s="565">
        <v>196361</v>
      </c>
      <c r="N13" s="786">
        <f t="shared" si="3"/>
        <v>196361</v>
      </c>
    </row>
    <row r="14" spans="2:14">
      <c r="B14" s="909" t="s">
        <v>1041</v>
      </c>
      <c r="C14" s="793">
        <f t="shared" si="4"/>
        <v>48</v>
      </c>
      <c r="D14" s="565">
        <f t="shared" si="4"/>
        <v>4558019</v>
      </c>
      <c r="E14" s="786">
        <f t="shared" si="1"/>
        <v>94958.729166666672</v>
      </c>
      <c r="F14" s="794">
        <v>46</v>
      </c>
      <c r="G14" s="565">
        <v>4288455</v>
      </c>
      <c r="H14" s="786">
        <f t="shared" si="2"/>
        <v>93227.282608695648</v>
      </c>
      <c r="I14" s="794">
        <v>1</v>
      </c>
      <c r="J14" s="565">
        <v>80704</v>
      </c>
      <c r="K14" s="566">
        <f t="shared" ref="K14:K22" si="5">J14/I14</f>
        <v>80704</v>
      </c>
      <c r="L14" s="794">
        <v>1</v>
      </c>
      <c r="M14" s="565">
        <v>188860</v>
      </c>
      <c r="N14" s="786">
        <f t="shared" si="3"/>
        <v>188860</v>
      </c>
    </row>
    <row r="15" spans="2:14">
      <c r="B15" s="909" t="s">
        <v>1042</v>
      </c>
      <c r="C15" s="793">
        <f t="shared" si="4"/>
        <v>48</v>
      </c>
      <c r="D15" s="565">
        <f t="shared" si="4"/>
        <v>4347776</v>
      </c>
      <c r="E15" s="786">
        <f t="shared" si="1"/>
        <v>90578.666666666672</v>
      </c>
      <c r="F15" s="794">
        <v>46</v>
      </c>
      <c r="G15" s="565">
        <v>4082849</v>
      </c>
      <c r="H15" s="786">
        <f t="shared" si="2"/>
        <v>88757.586956521744</v>
      </c>
      <c r="I15" s="794">
        <v>1</v>
      </c>
      <c r="J15" s="565">
        <v>84293</v>
      </c>
      <c r="K15" s="566">
        <f t="shared" si="5"/>
        <v>84293</v>
      </c>
      <c r="L15" s="794">
        <v>1</v>
      </c>
      <c r="M15" s="565">
        <v>180634</v>
      </c>
      <c r="N15" s="786">
        <f t="shared" si="3"/>
        <v>180634</v>
      </c>
    </row>
    <row r="16" spans="2:14">
      <c r="B16" s="909" t="s">
        <v>1043</v>
      </c>
      <c r="C16" s="793">
        <f t="shared" si="4"/>
        <v>48</v>
      </c>
      <c r="D16" s="565">
        <f t="shared" si="4"/>
        <v>4797702</v>
      </c>
      <c r="E16" s="786">
        <f t="shared" si="1"/>
        <v>99952.125</v>
      </c>
      <c r="F16" s="794">
        <v>46</v>
      </c>
      <c r="G16" s="565">
        <v>4471864</v>
      </c>
      <c r="H16" s="786">
        <f t="shared" si="2"/>
        <v>97214.434782608689</v>
      </c>
      <c r="I16" s="794">
        <v>1</v>
      </c>
      <c r="J16" s="565">
        <v>90569</v>
      </c>
      <c r="K16" s="566">
        <f t="shared" si="5"/>
        <v>90569</v>
      </c>
      <c r="L16" s="794">
        <v>1</v>
      </c>
      <c r="M16" s="565">
        <v>235269</v>
      </c>
      <c r="N16" s="786">
        <f t="shared" si="3"/>
        <v>235269</v>
      </c>
    </row>
    <row r="17" spans="1:15">
      <c r="B17" s="909" t="s">
        <v>1044</v>
      </c>
      <c r="C17" s="793">
        <f t="shared" si="4"/>
        <v>48</v>
      </c>
      <c r="D17" s="565">
        <f t="shared" si="4"/>
        <v>4190183</v>
      </c>
      <c r="E17" s="786">
        <f t="shared" si="1"/>
        <v>87295.479166666672</v>
      </c>
      <c r="F17" s="794">
        <v>45</v>
      </c>
      <c r="G17" s="565">
        <v>3855873</v>
      </c>
      <c r="H17" s="786">
        <f t="shared" si="2"/>
        <v>85686.066666666666</v>
      </c>
      <c r="I17" s="794">
        <v>2</v>
      </c>
      <c r="J17" s="565">
        <v>155232</v>
      </c>
      <c r="K17" s="566">
        <f t="shared" si="5"/>
        <v>77616</v>
      </c>
      <c r="L17" s="794">
        <v>1</v>
      </c>
      <c r="M17" s="565">
        <v>179078</v>
      </c>
      <c r="N17" s="786">
        <f t="shared" si="3"/>
        <v>179078</v>
      </c>
    </row>
    <row r="18" spans="1:15">
      <c r="B18" s="909" t="s">
        <v>1045</v>
      </c>
      <c r="C18" s="910">
        <f t="shared" si="4"/>
        <v>50</v>
      </c>
      <c r="D18" s="911">
        <f t="shared" si="4"/>
        <v>4818278</v>
      </c>
      <c r="E18" s="912">
        <f t="shared" si="1"/>
        <v>96365.56</v>
      </c>
      <c r="F18" s="913">
        <v>46</v>
      </c>
      <c r="G18" s="911">
        <v>4361837</v>
      </c>
      <c r="H18" s="912">
        <f t="shared" si="2"/>
        <v>94822.543478260865</v>
      </c>
      <c r="I18" s="913">
        <v>3</v>
      </c>
      <c r="J18" s="911">
        <v>269778</v>
      </c>
      <c r="K18" s="553">
        <f t="shared" si="5"/>
        <v>89926</v>
      </c>
      <c r="L18" s="913">
        <v>1</v>
      </c>
      <c r="M18" s="911">
        <v>186663</v>
      </c>
      <c r="N18" s="912">
        <f t="shared" si="3"/>
        <v>186663</v>
      </c>
    </row>
    <row r="19" spans="1:15">
      <c r="B19" s="909" t="s">
        <v>1046</v>
      </c>
      <c r="C19" s="910">
        <f t="shared" si="4"/>
        <v>50</v>
      </c>
      <c r="D19" s="911">
        <f t="shared" si="4"/>
        <v>4818288</v>
      </c>
      <c r="E19" s="912">
        <f t="shared" si="1"/>
        <v>96365.759999999995</v>
      </c>
      <c r="F19" s="913">
        <v>46</v>
      </c>
      <c r="G19" s="911">
        <v>4361837</v>
      </c>
      <c r="H19" s="912">
        <f t="shared" si="2"/>
        <v>94822.543478260865</v>
      </c>
      <c r="I19" s="913">
        <v>3</v>
      </c>
      <c r="J19" s="911">
        <v>269788</v>
      </c>
      <c r="K19" s="553">
        <f t="shared" si="5"/>
        <v>89929.333333333328</v>
      </c>
      <c r="L19" s="913">
        <v>1</v>
      </c>
      <c r="M19" s="911">
        <v>186663</v>
      </c>
      <c r="N19" s="912">
        <f t="shared" si="3"/>
        <v>186663</v>
      </c>
    </row>
    <row r="20" spans="1:15">
      <c r="B20" s="909" t="s">
        <v>1047</v>
      </c>
      <c r="C20" s="910">
        <f t="shared" si="4"/>
        <v>50</v>
      </c>
      <c r="D20" s="911">
        <f t="shared" si="4"/>
        <v>4631002</v>
      </c>
      <c r="E20" s="912">
        <f t="shared" si="1"/>
        <v>92620.04</v>
      </c>
      <c r="F20" s="913">
        <v>46</v>
      </c>
      <c r="G20" s="911">
        <v>4193878</v>
      </c>
      <c r="H20" s="912">
        <f t="shared" si="2"/>
        <v>91171.260869565216</v>
      </c>
      <c r="I20" s="913">
        <v>3</v>
      </c>
      <c r="J20" s="911">
        <v>258573</v>
      </c>
      <c r="K20" s="553">
        <f t="shared" si="5"/>
        <v>86191</v>
      </c>
      <c r="L20" s="913">
        <v>1</v>
      </c>
      <c r="M20" s="911">
        <v>178551</v>
      </c>
      <c r="N20" s="912">
        <f t="shared" si="3"/>
        <v>178551</v>
      </c>
    </row>
    <row r="21" spans="1:15">
      <c r="B21" s="909" t="s">
        <v>872</v>
      </c>
      <c r="C21" s="793">
        <f>SUM(C9:C20)</f>
        <v>580</v>
      </c>
      <c r="D21" s="565">
        <f>SUM(D9:D20)</f>
        <v>54061235</v>
      </c>
      <c r="E21" s="786">
        <f t="shared" si="1"/>
        <v>93209.025862068971</v>
      </c>
      <c r="F21" s="914">
        <f>SUM(F9:F20)</f>
        <v>553</v>
      </c>
      <c r="G21" s="915">
        <f>SUM(G9:G20)</f>
        <v>50502576</v>
      </c>
      <c r="H21" s="786">
        <f t="shared" si="2"/>
        <v>91324.730560578668</v>
      </c>
      <c r="I21" s="914">
        <f>SUM(I13:I20)</f>
        <v>15</v>
      </c>
      <c r="J21" s="915">
        <f>SUM(J13:J20)</f>
        <v>1302375</v>
      </c>
      <c r="K21" s="566">
        <f t="shared" si="5"/>
        <v>86825</v>
      </c>
      <c r="L21" s="914">
        <f>SUM(L9:L20)</f>
        <v>12</v>
      </c>
      <c r="M21" s="915">
        <f>SUM(M9:M20)</f>
        <v>2256284</v>
      </c>
      <c r="N21" s="786">
        <f t="shared" si="3"/>
        <v>188023.66666666666</v>
      </c>
    </row>
    <row r="22" spans="1:15" ht="13.5" thickBot="1">
      <c r="B22" s="916" t="s">
        <v>1048</v>
      </c>
      <c r="C22" s="684">
        <f>C21/12</f>
        <v>48.333333333333336</v>
      </c>
      <c r="D22" s="573">
        <f>D21/12</f>
        <v>4505102.916666667</v>
      </c>
      <c r="E22" s="574">
        <f t="shared" si="1"/>
        <v>93209.025862068971</v>
      </c>
      <c r="F22" s="832">
        <f>F21/12</f>
        <v>46.083333333333336</v>
      </c>
      <c r="G22" s="573">
        <f>G21/12</f>
        <v>4208548</v>
      </c>
      <c r="H22" s="574">
        <f t="shared" si="2"/>
        <v>91324.730560578653</v>
      </c>
      <c r="I22" s="832">
        <f>I21/8</f>
        <v>1.875</v>
      </c>
      <c r="J22" s="573">
        <f>J21/8</f>
        <v>162796.875</v>
      </c>
      <c r="K22" s="574">
        <f t="shared" si="5"/>
        <v>86825</v>
      </c>
      <c r="L22" s="832">
        <f>L21/12</f>
        <v>1</v>
      </c>
      <c r="M22" s="573">
        <f>M21/12</f>
        <v>188023.66666666666</v>
      </c>
      <c r="N22" s="574">
        <f t="shared" si="3"/>
        <v>188023.66666666666</v>
      </c>
    </row>
    <row r="23" spans="1:15">
      <c r="B23" s="917" t="s">
        <v>1049</v>
      </c>
      <c r="C23" s="917"/>
      <c r="D23" s="917"/>
      <c r="E23" s="917"/>
      <c r="F23" s="917"/>
      <c r="G23" s="917"/>
      <c r="H23" s="917"/>
      <c r="I23" s="917"/>
      <c r="J23" s="917"/>
      <c r="K23" s="917"/>
      <c r="L23" s="917"/>
      <c r="M23" s="917"/>
    </row>
    <row r="24" spans="1:15">
      <c r="B24" s="644" t="s">
        <v>1050</v>
      </c>
    </row>
    <row r="28" spans="1:15">
      <c r="B28" s="893" t="s">
        <v>1051</v>
      </c>
      <c r="C28" s="893"/>
      <c r="D28" s="893"/>
      <c r="E28" s="893"/>
      <c r="F28" s="893"/>
      <c r="G28" s="893"/>
      <c r="H28" s="893"/>
      <c r="I28" s="893"/>
      <c r="J28" s="893"/>
      <c r="K28" s="893"/>
      <c r="L28" s="893"/>
      <c r="M28" s="893"/>
      <c r="N28" s="893"/>
    </row>
    <row r="29" spans="1:15" ht="13.5" thickBot="1">
      <c r="B29" s="680"/>
      <c r="C29" s="680"/>
      <c r="D29" s="680"/>
      <c r="E29" s="680"/>
      <c r="F29" s="680"/>
      <c r="G29" s="918"/>
      <c r="H29" s="918"/>
      <c r="I29" s="918"/>
      <c r="J29" s="918"/>
      <c r="K29" s="918"/>
      <c r="L29" s="918"/>
      <c r="N29" s="648" t="s">
        <v>862</v>
      </c>
    </row>
    <row r="30" spans="1:15">
      <c r="B30" s="895" t="s">
        <v>1052</v>
      </c>
      <c r="C30" s="896" t="s">
        <v>872</v>
      </c>
      <c r="D30" s="897"/>
      <c r="E30" s="898"/>
      <c r="F30" s="899" t="s">
        <v>1053</v>
      </c>
      <c r="G30" s="900"/>
      <c r="H30" s="901"/>
      <c r="I30" s="899" t="s">
        <v>1032</v>
      </c>
      <c r="J30" s="900"/>
      <c r="K30" s="901"/>
      <c r="L30" s="899" t="s">
        <v>1033</v>
      </c>
      <c r="M30" s="900"/>
      <c r="N30" s="901"/>
      <c r="O30" s="919"/>
    </row>
    <row r="31" spans="1:15">
      <c r="B31" s="902"/>
      <c r="C31" s="903" t="s">
        <v>1006</v>
      </c>
      <c r="D31" s="904" t="s">
        <v>1034</v>
      </c>
      <c r="E31" s="905" t="s">
        <v>1035</v>
      </c>
      <c r="F31" s="903" t="s">
        <v>1006</v>
      </c>
      <c r="G31" s="904" t="s">
        <v>1034</v>
      </c>
      <c r="H31" s="905" t="s">
        <v>1035</v>
      </c>
      <c r="I31" s="903" t="s">
        <v>1006</v>
      </c>
      <c r="J31" s="904" t="s">
        <v>1034</v>
      </c>
      <c r="K31" s="905" t="s">
        <v>1035</v>
      </c>
      <c r="L31" s="903" t="s">
        <v>1006</v>
      </c>
      <c r="M31" s="904" t="s">
        <v>1034</v>
      </c>
      <c r="N31" s="905" t="s">
        <v>1035</v>
      </c>
    </row>
    <row r="32" spans="1:15" ht="13.5" thickBot="1">
      <c r="A32" s="920"/>
      <c r="B32" s="921"/>
      <c r="C32" s="778"/>
      <c r="D32" s="828"/>
      <c r="E32" s="907"/>
      <c r="F32" s="778"/>
      <c r="G32" s="828"/>
      <c r="H32" s="907"/>
      <c r="I32" s="778"/>
      <c r="J32" s="828"/>
      <c r="K32" s="907"/>
      <c r="L32" s="778"/>
      <c r="M32" s="828"/>
      <c r="N32" s="907"/>
    </row>
    <row r="33" spans="1:19">
      <c r="A33" s="920"/>
      <c r="B33" s="922" t="s">
        <v>1036</v>
      </c>
      <c r="C33" s="797">
        <f>F33+I33+L33</f>
        <v>48</v>
      </c>
      <c r="D33" s="662">
        <f>G33+J33+M33</f>
        <v>5371209</v>
      </c>
      <c r="E33" s="923">
        <f>D33/C33</f>
        <v>111900.1875</v>
      </c>
      <c r="F33" s="797">
        <v>47</v>
      </c>
      <c r="G33" s="662">
        <v>5145861</v>
      </c>
      <c r="H33" s="786">
        <f>G33/F33</f>
        <v>109486.40425531915</v>
      </c>
      <c r="I33" s="797"/>
      <c r="J33" s="662"/>
      <c r="K33" s="786"/>
      <c r="L33" s="797">
        <v>1</v>
      </c>
      <c r="M33" s="662">
        <v>225348</v>
      </c>
      <c r="N33" s="786">
        <f>M33/L33</f>
        <v>225348</v>
      </c>
      <c r="O33" s="924"/>
      <c r="P33" s="924"/>
      <c r="R33" s="924"/>
    </row>
    <row r="34" spans="1:19">
      <c r="A34" s="920"/>
      <c r="B34" s="925" t="s">
        <v>1037</v>
      </c>
      <c r="C34" s="797">
        <f t="shared" ref="C34:D44" si="6">F34+I34+L34</f>
        <v>48</v>
      </c>
      <c r="D34" s="662">
        <f t="shared" si="6"/>
        <v>4961661</v>
      </c>
      <c r="E34" s="923">
        <f t="shared" ref="E34:E46" si="7">D34/C34</f>
        <v>103367.9375</v>
      </c>
      <c r="F34" s="794">
        <v>47</v>
      </c>
      <c r="G34" s="565">
        <v>4755661</v>
      </c>
      <c r="H34" s="786">
        <f t="shared" ref="H34:H46" si="8">G34/F34</f>
        <v>101184.27659574468</v>
      </c>
      <c r="I34" s="794"/>
      <c r="J34" s="565"/>
      <c r="K34" s="566"/>
      <c r="L34" s="794">
        <v>1</v>
      </c>
      <c r="M34" s="565">
        <v>206000</v>
      </c>
      <c r="N34" s="786">
        <f t="shared" ref="N34:N46" si="9">M34/L34</f>
        <v>206000</v>
      </c>
      <c r="O34" s="924"/>
      <c r="P34" s="924"/>
      <c r="R34" s="924"/>
    </row>
    <row r="35" spans="1:19">
      <c r="A35" s="920"/>
      <c r="B35" s="925" t="s">
        <v>1038</v>
      </c>
      <c r="C35" s="797">
        <f t="shared" si="6"/>
        <v>49</v>
      </c>
      <c r="D35" s="662">
        <f t="shared" si="6"/>
        <v>4986190</v>
      </c>
      <c r="E35" s="923">
        <f t="shared" si="7"/>
        <v>101758.97959183673</v>
      </c>
      <c r="F35" s="794">
        <v>47</v>
      </c>
      <c r="G35" s="565">
        <v>4685661</v>
      </c>
      <c r="H35" s="786">
        <f t="shared" si="8"/>
        <v>99694.914893617024</v>
      </c>
      <c r="I35" s="794">
        <v>1</v>
      </c>
      <c r="J35" s="565">
        <v>94529</v>
      </c>
      <c r="K35" s="566">
        <f>J35/I35</f>
        <v>94529</v>
      </c>
      <c r="L35" s="794">
        <v>1</v>
      </c>
      <c r="M35" s="565">
        <v>206000</v>
      </c>
      <c r="N35" s="786">
        <f t="shared" si="9"/>
        <v>206000</v>
      </c>
      <c r="O35" s="924"/>
      <c r="P35" s="924"/>
      <c r="Q35" s="924"/>
      <c r="R35" s="924"/>
    </row>
    <row r="36" spans="1:19">
      <c r="A36" s="920"/>
      <c r="B36" s="925" t="s">
        <v>1039</v>
      </c>
      <c r="C36" s="797">
        <f t="shared" si="6"/>
        <v>49</v>
      </c>
      <c r="D36" s="662">
        <f t="shared" si="6"/>
        <v>5195124</v>
      </c>
      <c r="E36" s="923">
        <f t="shared" si="7"/>
        <v>106022.93877551021</v>
      </c>
      <c r="F36" s="794">
        <v>47</v>
      </c>
      <c r="G36" s="565">
        <v>4880434</v>
      </c>
      <c r="H36" s="786">
        <f t="shared" si="8"/>
        <v>103839.02127659574</v>
      </c>
      <c r="I36" s="794">
        <v>1</v>
      </c>
      <c r="J36" s="565">
        <v>98690</v>
      </c>
      <c r="K36" s="566">
        <f t="shared" ref="K36:K46" si="10">J36/I36</f>
        <v>98690</v>
      </c>
      <c r="L36" s="794">
        <v>1</v>
      </c>
      <c r="M36" s="565">
        <v>216000</v>
      </c>
      <c r="N36" s="786">
        <f t="shared" si="9"/>
        <v>216000</v>
      </c>
      <c r="O36" s="924"/>
      <c r="P36" s="924"/>
      <c r="Q36" s="924"/>
      <c r="R36" s="924"/>
    </row>
    <row r="37" spans="1:19">
      <c r="A37" s="920"/>
      <c r="B37" s="925" t="s">
        <v>1040</v>
      </c>
      <c r="C37" s="797">
        <f t="shared" si="6"/>
        <v>49</v>
      </c>
      <c r="D37" s="662">
        <f t="shared" si="6"/>
        <v>5404060</v>
      </c>
      <c r="E37" s="923">
        <f t="shared" si="7"/>
        <v>110286.93877551021</v>
      </c>
      <c r="F37" s="794">
        <v>47</v>
      </c>
      <c r="G37" s="565">
        <v>5075861</v>
      </c>
      <c r="H37" s="786">
        <f t="shared" si="8"/>
        <v>107997.0425531915</v>
      </c>
      <c r="I37" s="794">
        <v>1</v>
      </c>
      <c r="J37" s="565">
        <v>102851</v>
      </c>
      <c r="K37" s="566">
        <f t="shared" si="10"/>
        <v>102851</v>
      </c>
      <c r="L37" s="794">
        <v>1</v>
      </c>
      <c r="M37" s="565">
        <v>225348</v>
      </c>
      <c r="N37" s="786">
        <f t="shared" si="9"/>
        <v>225348</v>
      </c>
      <c r="O37" s="924"/>
      <c r="P37" s="924"/>
      <c r="Q37" s="924"/>
      <c r="R37" s="924"/>
    </row>
    <row r="38" spans="1:19">
      <c r="A38" s="920"/>
      <c r="B38" s="925" t="s">
        <v>1041</v>
      </c>
      <c r="C38" s="797">
        <f t="shared" si="6"/>
        <v>49</v>
      </c>
      <c r="D38" s="662">
        <f t="shared" si="6"/>
        <v>4777259</v>
      </c>
      <c r="E38" s="923">
        <f t="shared" si="7"/>
        <v>97495.081632653062</v>
      </c>
      <c r="F38" s="794">
        <v>46</v>
      </c>
      <c r="G38" s="565">
        <v>4396265</v>
      </c>
      <c r="H38" s="786">
        <f t="shared" si="8"/>
        <v>95570.978260869568</v>
      </c>
      <c r="I38" s="794">
        <v>2</v>
      </c>
      <c r="J38" s="565">
        <v>183994</v>
      </c>
      <c r="K38" s="566">
        <f t="shared" si="10"/>
        <v>91997</v>
      </c>
      <c r="L38" s="794">
        <v>1</v>
      </c>
      <c r="M38" s="565">
        <v>197000</v>
      </c>
      <c r="N38" s="786">
        <f t="shared" si="9"/>
        <v>197000</v>
      </c>
      <c r="O38" s="924"/>
      <c r="P38" s="924"/>
      <c r="Q38" s="924"/>
      <c r="R38" s="924"/>
    </row>
    <row r="39" spans="1:19">
      <c r="A39" s="920"/>
      <c r="B39" s="925" t="s">
        <v>1042</v>
      </c>
      <c r="C39" s="797">
        <f t="shared" si="6"/>
        <v>49</v>
      </c>
      <c r="D39" s="662">
        <f t="shared" si="6"/>
        <v>5404061</v>
      </c>
      <c r="E39" s="923">
        <f t="shared" si="7"/>
        <v>110286.95918367348</v>
      </c>
      <c r="F39" s="794">
        <v>46</v>
      </c>
      <c r="G39" s="565">
        <v>4969262</v>
      </c>
      <c r="H39" s="786">
        <f t="shared" si="8"/>
        <v>108027.43478260869</v>
      </c>
      <c r="I39" s="794">
        <v>2</v>
      </c>
      <c r="J39" s="565">
        <v>209451</v>
      </c>
      <c r="K39" s="566">
        <f t="shared" si="10"/>
        <v>104725.5</v>
      </c>
      <c r="L39" s="794">
        <v>1</v>
      </c>
      <c r="M39" s="565">
        <v>225348</v>
      </c>
      <c r="N39" s="786">
        <f t="shared" si="9"/>
        <v>225348</v>
      </c>
      <c r="O39" s="924"/>
      <c r="P39" s="924"/>
      <c r="Q39" s="924"/>
      <c r="R39" s="924"/>
    </row>
    <row r="40" spans="1:19">
      <c r="A40" s="920"/>
      <c r="B40" s="925" t="s">
        <v>1043</v>
      </c>
      <c r="C40" s="797">
        <f t="shared" si="6"/>
        <v>49</v>
      </c>
      <c r="D40" s="662">
        <f t="shared" si="6"/>
        <v>5195125</v>
      </c>
      <c r="E40" s="923">
        <f t="shared" si="7"/>
        <v>106022.95918367348</v>
      </c>
      <c r="F40" s="794">
        <v>46</v>
      </c>
      <c r="G40" s="565">
        <v>4778160</v>
      </c>
      <c r="H40" s="786">
        <f t="shared" si="8"/>
        <v>103873.04347826086</v>
      </c>
      <c r="I40" s="794">
        <v>2</v>
      </c>
      <c r="J40" s="565">
        <v>200965</v>
      </c>
      <c r="K40" s="566">
        <f t="shared" si="10"/>
        <v>100482.5</v>
      </c>
      <c r="L40" s="794">
        <v>1</v>
      </c>
      <c r="M40" s="565">
        <v>216000</v>
      </c>
      <c r="N40" s="786">
        <f t="shared" si="9"/>
        <v>216000</v>
      </c>
      <c r="O40" s="924"/>
      <c r="P40" s="924"/>
      <c r="Q40" s="924"/>
      <c r="R40" s="924"/>
    </row>
    <row r="41" spans="1:19">
      <c r="A41" s="920"/>
      <c r="B41" s="925" t="s">
        <v>1044</v>
      </c>
      <c r="C41" s="797">
        <f t="shared" si="6"/>
        <v>49</v>
      </c>
      <c r="D41" s="662">
        <f t="shared" si="6"/>
        <v>4986190</v>
      </c>
      <c r="E41" s="923">
        <f t="shared" si="7"/>
        <v>101758.97959183673</v>
      </c>
      <c r="F41" s="794">
        <v>46</v>
      </c>
      <c r="G41" s="565">
        <v>4587710</v>
      </c>
      <c r="H41" s="786">
        <f t="shared" si="8"/>
        <v>99732.826086956527</v>
      </c>
      <c r="I41" s="794">
        <v>2</v>
      </c>
      <c r="J41" s="565">
        <v>192480</v>
      </c>
      <c r="K41" s="566">
        <f t="shared" si="10"/>
        <v>96240</v>
      </c>
      <c r="L41" s="794">
        <v>1</v>
      </c>
      <c r="M41" s="565">
        <v>206000</v>
      </c>
      <c r="N41" s="786">
        <f t="shared" si="9"/>
        <v>206000</v>
      </c>
      <c r="O41" s="924"/>
      <c r="P41" s="924"/>
      <c r="Q41" s="924"/>
      <c r="R41" s="924"/>
    </row>
    <row r="42" spans="1:19">
      <c r="A42" s="920"/>
      <c r="B42" s="925" t="s">
        <v>1045</v>
      </c>
      <c r="C42" s="797">
        <f t="shared" si="6"/>
        <v>49</v>
      </c>
      <c r="D42" s="662">
        <f t="shared" si="6"/>
        <v>5404060</v>
      </c>
      <c r="E42" s="923">
        <f t="shared" si="7"/>
        <v>110286.93877551021</v>
      </c>
      <c r="F42" s="794">
        <v>46</v>
      </c>
      <c r="G42" s="565">
        <v>4969262</v>
      </c>
      <c r="H42" s="786">
        <f t="shared" si="8"/>
        <v>108027.43478260869</v>
      </c>
      <c r="I42" s="794">
        <v>2</v>
      </c>
      <c r="J42" s="565">
        <v>209450</v>
      </c>
      <c r="K42" s="566">
        <f t="shared" si="10"/>
        <v>104725</v>
      </c>
      <c r="L42" s="794">
        <v>1</v>
      </c>
      <c r="M42" s="565">
        <v>225348</v>
      </c>
      <c r="N42" s="786">
        <f t="shared" si="9"/>
        <v>225348</v>
      </c>
      <c r="O42" s="924"/>
      <c r="P42" s="924"/>
      <c r="Q42" s="924"/>
      <c r="R42" s="924"/>
    </row>
    <row r="43" spans="1:19">
      <c r="A43" s="920"/>
      <c r="B43" s="925" t="s">
        <v>1046</v>
      </c>
      <c r="C43" s="797">
        <f t="shared" si="6"/>
        <v>49</v>
      </c>
      <c r="D43" s="662">
        <f t="shared" si="6"/>
        <v>4986190</v>
      </c>
      <c r="E43" s="923">
        <f t="shared" si="7"/>
        <v>101758.97959183673</v>
      </c>
      <c r="F43" s="794">
        <v>46</v>
      </c>
      <c r="G43" s="565">
        <v>4587710</v>
      </c>
      <c r="H43" s="786">
        <f t="shared" si="8"/>
        <v>99732.826086956527</v>
      </c>
      <c r="I43" s="794">
        <v>2</v>
      </c>
      <c r="J43" s="565">
        <v>192480</v>
      </c>
      <c r="K43" s="566">
        <f t="shared" si="10"/>
        <v>96240</v>
      </c>
      <c r="L43" s="794">
        <v>1</v>
      </c>
      <c r="M43" s="565">
        <v>206000</v>
      </c>
      <c r="N43" s="786">
        <f t="shared" si="9"/>
        <v>206000</v>
      </c>
      <c r="O43" s="924"/>
      <c r="P43" s="924"/>
      <c r="Q43" s="924"/>
      <c r="R43" s="924"/>
    </row>
    <row r="44" spans="1:19">
      <c r="A44" s="920"/>
      <c r="B44" s="925" t="s">
        <v>1047</v>
      </c>
      <c r="C44" s="797">
        <f t="shared" si="6"/>
        <v>49</v>
      </c>
      <c r="D44" s="662">
        <f t="shared" si="6"/>
        <v>5225125</v>
      </c>
      <c r="E44" s="923">
        <f t="shared" si="7"/>
        <v>106635.20408163265</v>
      </c>
      <c r="F44" s="794">
        <v>46</v>
      </c>
      <c r="G44" s="565">
        <v>4808160</v>
      </c>
      <c r="H44" s="786">
        <f t="shared" si="8"/>
        <v>104525.21739130435</v>
      </c>
      <c r="I44" s="794">
        <v>2</v>
      </c>
      <c r="J44" s="565">
        <v>200965</v>
      </c>
      <c r="K44" s="566">
        <f t="shared" si="10"/>
        <v>100482.5</v>
      </c>
      <c r="L44" s="794">
        <v>1</v>
      </c>
      <c r="M44" s="565">
        <v>216000</v>
      </c>
      <c r="N44" s="786">
        <f t="shared" si="9"/>
        <v>216000</v>
      </c>
      <c r="O44" s="924"/>
      <c r="P44" s="924"/>
      <c r="Q44" s="924"/>
      <c r="R44" s="924"/>
    </row>
    <row r="45" spans="1:19">
      <c r="A45" s="920"/>
      <c r="B45" s="925" t="s">
        <v>872</v>
      </c>
      <c r="C45" s="794">
        <f>SUM(C33:C44)</f>
        <v>586</v>
      </c>
      <c r="D45" s="565">
        <f>SUM(D33:D44)</f>
        <v>61896254</v>
      </c>
      <c r="E45" s="923">
        <f t="shared" si="7"/>
        <v>105625.00682593857</v>
      </c>
      <c r="F45" s="794">
        <f>SUM(F33:F44)</f>
        <v>557</v>
      </c>
      <c r="G45" s="565">
        <f>SUM(G33:G44)</f>
        <v>57640007</v>
      </c>
      <c r="H45" s="786">
        <f t="shared" si="8"/>
        <v>103482.95691202872</v>
      </c>
      <c r="I45" s="794">
        <f>SUM(I35:I44)</f>
        <v>17</v>
      </c>
      <c r="J45" s="565">
        <f>SUM(J35:J44)</f>
        <v>1685855</v>
      </c>
      <c r="K45" s="566">
        <f t="shared" si="10"/>
        <v>99167.941176470587</v>
      </c>
      <c r="L45" s="794">
        <f>SUM(L33:L44)</f>
        <v>12</v>
      </c>
      <c r="M45" s="565">
        <f>SUM(M33:M44)</f>
        <v>2570392</v>
      </c>
      <c r="N45" s="786">
        <f t="shared" si="9"/>
        <v>214199.33333333334</v>
      </c>
      <c r="O45" s="924"/>
      <c r="P45" s="924"/>
      <c r="Q45" s="924"/>
      <c r="R45" s="924"/>
      <c r="S45" s="924"/>
    </row>
    <row r="46" spans="1:19" ht="13.5" thickBot="1">
      <c r="A46" s="920"/>
      <c r="B46" s="926" t="s">
        <v>1048</v>
      </c>
      <c r="C46" s="832">
        <f>C45/12</f>
        <v>48.833333333333336</v>
      </c>
      <c r="D46" s="573">
        <f>D45/12</f>
        <v>5158021.166666667</v>
      </c>
      <c r="E46" s="927">
        <f t="shared" si="7"/>
        <v>105625.00682593857</v>
      </c>
      <c r="F46" s="832">
        <f>F45/12</f>
        <v>46.416666666666664</v>
      </c>
      <c r="G46" s="573">
        <f>G45/12</f>
        <v>4803333.916666667</v>
      </c>
      <c r="H46" s="786">
        <f t="shared" si="8"/>
        <v>103482.95691202873</v>
      </c>
      <c r="I46" s="832">
        <f>I45/10</f>
        <v>1.7</v>
      </c>
      <c r="J46" s="573">
        <f>J45/10</f>
        <v>168585.5</v>
      </c>
      <c r="K46" s="566">
        <f t="shared" si="10"/>
        <v>99167.941176470587</v>
      </c>
      <c r="L46" s="832">
        <v>1</v>
      </c>
      <c r="M46" s="573">
        <f>M45/12</f>
        <v>214199.33333333334</v>
      </c>
      <c r="N46" s="786">
        <f t="shared" si="9"/>
        <v>214199.33333333334</v>
      </c>
    </row>
    <row r="47" spans="1:19">
      <c r="B47" s="928" t="s">
        <v>1054</v>
      </c>
      <c r="C47" s="928"/>
      <c r="D47" s="928"/>
      <c r="E47" s="928"/>
      <c r="F47" s="928"/>
      <c r="G47" s="928"/>
      <c r="H47" s="928"/>
      <c r="I47" s="928"/>
      <c r="J47" s="928"/>
      <c r="K47" s="928"/>
      <c r="L47" s="928"/>
      <c r="M47" s="928"/>
    </row>
    <row r="51" spans="2:17">
      <c r="B51" s="893" t="s">
        <v>1055</v>
      </c>
      <c r="C51" s="893"/>
      <c r="D51" s="893"/>
      <c r="E51" s="893"/>
      <c r="F51" s="893"/>
      <c r="G51" s="893"/>
      <c r="H51" s="893"/>
      <c r="I51" s="893"/>
      <c r="J51" s="893"/>
      <c r="K51" s="893"/>
      <c r="L51" s="893"/>
      <c r="M51" s="893"/>
      <c r="N51" s="893"/>
    </row>
    <row r="52" spans="2:17" ht="13.5" thickBot="1">
      <c r="B52" s="680"/>
      <c r="C52" s="680"/>
      <c r="D52" s="680"/>
      <c r="E52" s="680"/>
      <c r="F52" s="680"/>
      <c r="G52" s="918"/>
      <c r="H52" s="918"/>
      <c r="I52" s="918"/>
      <c r="J52" s="918"/>
      <c r="K52" s="918"/>
      <c r="L52" s="918"/>
      <c r="N52" s="648" t="s">
        <v>862</v>
      </c>
    </row>
    <row r="53" spans="2:17">
      <c r="B53" s="895" t="s">
        <v>1052</v>
      </c>
      <c r="C53" s="896" t="s">
        <v>872</v>
      </c>
      <c r="D53" s="897"/>
      <c r="E53" s="898"/>
      <c r="F53" s="899" t="s">
        <v>1053</v>
      </c>
      <c r="G53" s="900"/>
      <c r="H53" s="901"/>
      <c r="I53" s="899" t="s">
        <v>1032</v>
      </c>
      <c r="J53" s="900"/>
      <c r="K53" s="901"/>
      <c r="L53" s="899" t="s">
        <v>1033</v>
      </c>
      <c r="M53" s="900"/>
      <c r="N53" s="901"/>
    </row>
    <row r="54" spans="2:17">
      <c r="B54" s="902"/>
      <c r="C54" s="903" t="s">
        <v>1006</v>
      </c>
      <c r="D54" s="904" t="s">
        <v>1034</v>
      </c>
      <c r="E54" s="905" t="s">
        <v>1035</v>
      </c>
      <c r="F54" s="903" t="s">
        <v>1006</v>
      </c>
      <c r="G54" s="904" t="s">
        <v>1034</v>
      </c>
      <c r="H54" s="905" t="s">
        <v>1035</v>
      </c>
      <c r="I54" s="903" t="s">
        <v>1006</v>
      </c>
      <c r="J54" s="904" t="s">
        <v>1034</v>
      </c>
      <c r="K54" s="905" t="s">
        <v>1035</v>
      </c>
      <c r="L54" s="903" t="s">
        <v>1006</v>
      </c>
      <c r="M54" s="904" t="s">
        <v>1034</v>
      </c>
      <c r="N54" s="905" t="s">
        <v>1035</v>
      </c>
    </row>
    <row r="55" spans="2:17" ht="13.5" thickBot="1">
      <c r="B55" s="906"/>
      <c r="C55" s="778"/>
      <c r="D55" s="828"/>
      <c r="E55" s="907"/>
      <c r="F55" s="778"/>
      <c r="G55" s="828"/>
      <c r="H55" s="907"/>
      <c r="I55" s="778"/>
      <c r="J55" s="828"/>
      <c r="K55" s="907"/>
      <c r="L55" s="778"/>
      <c r="M55" s="828"/>
      <c r="N55" s="907"/>
    </row>
    <row r="56" spans="2:17">
      <c r="B56" s="929" t="s">
        <v>1036</v>
      </c>
      <c r="C56" s="797">
        <f>F56+I56+L56</f>
        <v>48</v>
      </c>
      <c r="D56" s="662">
        <f>G56+J56+M56</f>
        <v>6184947.1634999998</v>
      </c>
      <c r="E56" s="786">
        <f>D56/C56</f>
        <v>128853.06590624999</v>
      </c>
      <c r="F56" s="797">
        <v>47</v>
      </c>
      <c r="G56" s="662">
        <f>G33*1.1515</f>
        <v>5925458.9414999997</v>
      </c>
      <c r="H56" s="786">
        <f>G56/F56</f>
        <v>126073.59449999999</v>
      </c>
      <c r="I56" s="797"/>
      <c r="J56" s="662"/>
      <c r="K56" s="786"/>
      <c r="L56" s="797">
        <v>1</v>
      </c>
      <c r="M56" s="662">
        <f>M33*1.1515</f>
        <v>259488.22199999998</v>
      </c>
      <c r="N56" s="786">
        <f>M56/L56</f>
        <v>259488.22199999998</v>
      </c>
    </row>
    <row r="57" spans="2:17">
      <c r="B57" s="930" t="s">
        <v>1037</v>
      </c>
      <c r="C57" s="797">
        <f t="shared" ref="C57:D67" si="11">F57+I57+L57</f>
        <v>48</v>
      </c>
      <c r="D57" s="662">
        <f t="shared" si="11"/>
        <v>5713352.6414999999</v>
      </c>
      <c r="E57" s="786">
        <f t="shared" ref="E57:E69" si="12">D57/C57</f>
        <v>119028.18003125</v>
      </c>
      <c r="F57" s="794">
        <v>47</v>
      </c>
      <c r="G57" s="662">
        <f t="shared" ref="G57:G67" si="13">G34*1.1515</f>
        <v>5476143.6414999999</v>
      </c>
      <c r="H57" s="786">
        <f t="shared" ref="H57:H69" si="14">G57/F57</f>
        <v>116513.6945</v>
      </c>
      <c r="I57" s="794"/>
      <c r="J57" s="565"/>
      <c r="K57" s="566"/>
      <c r="L57" s="794">
        <v>1</v>
      </c>
      <c r="M57" s="662">
        <f t="shared" ref="M57:M67" si="15">M34*1.1515</f>
        <v>237209</v>
      </c>
      <c r="N57" s="786">
        <f t="shared" ref="N57:N69" si="16">M57/L57</f>
        <v>237209</v>
      </c>
    </row>
    <row r="58" spans="2:17">
      <c r="B58" s="930" t="s">
        <v>1038</v>
      </c>
      <c r="C58" s="797">
        <f t="shared" si="11"/>
        <v>49</v>
      </c>
      <c r="D58" s="662">
        <f t="shared" si="11"/>
        <v>5741597.7850000001</v>
      </c>
      <c r="E58" s="786">
        <f t="shared" si="12"/>
        <v>117175.465</v>
      </c>
      <c r="F58" s="794">
        <v>47</v>
      </c>
      <c r="G58" s="662">
        <f t="shared" si="13"/>
        <v>5395538.6414999999</v>
      </c>
      <c r="H58" s="786">
        <f t="shared" si="14"/>
        <v>114798.6945</v>
      </c>
      <c r="I58" s="794">
        <v>1</v>
      </c>
      <c r="J58" s="565">
        <f>J35*1.1515</f>
        <v>108850.14349999999</v>
      </c>
      <c r="K58" s="566">
        <f>J58/I58</f>
        <v>108850.14349999999</v>
      </c>
      <c r="L58" s="794">
        <v>1</v>
      </c>
      <c r="M58" s="662">
        <f t="shared" si="15"/>
        <v>237209</v>
      </c>
      <c r="N58" s="786">
        <f t="shared" si="16"/>
        <v>237209</v>
      </c>
    </row>
    <row r="59" spans="2:17">
      <c r="B59" s="930" t="s">
        <v>1039</v>
      </c>
      <c r="C59" s="797">
        <f t="shared" si="11"/>
        <v>49</v>
      </c>
      <c r="D59" s="662">
        <f t="shared" si="11"/>
        <v>5982185.2860000003</v>
      </c>
      <c r="E59" s="786">
        <f t="shared" si="12"/>
        <v>122085.414</v>
      </c>
      <c r="F59" s="794">
        <v>47</v>
      </c>
      <c r="G59" s="662">
        <f t="shared" si="13"/>
        <v>5619819.7510000002</v>
      </c>
      <c r="H59" s="786">
        <f t="shared" si="14"/>
        <v>119570.633</v>
      </c>
      <c r="I59" s="794">
        <v>1</v>
      </c>
      <c r="J59" s="565">
        <f t="shared" ref="J59:J67" si="17">J36*1.1515</f>
        <v>113641.535</v>
      </c>
      <c r="K59" s="566">
        <f t="shared" ref="K59:K69" si="18">J59/I59</f>
        <v>113641.535</v>
      </c>
      <c r="L59" s="794">
        <v>1</v>
      </c>
      <c r="M59" s="662">
        <f t="shared" si="15"/>
        <v>248724</v>
      </c>
      <c r="N59" s="786">
        <f t="shared" si="16"/>
        <v>248724</v>
      </c>
    </row>
    <row r="60" spans="2:17">
      <c r="B60" s="930" t="s">
        <v>1040</v>
      </c>
      <c r="C60" s="797">
        <f t="shared" si="11"/>
        <v>49</v>
      </c>
      <c r="D60" s="662">
        <f t="shared" si="11"/>
        <v>6222775.0899999999</v>
      </c>
      <c r="E60" s="786">
        <f t="shared" si="12"/>
        <v>126995.41</v>
      </c>
      <c r="F60" s="794">
        <v>47</v>
      </c>
      <c r="G60" s="662">
        <f t="shared" si="13"/>
        <v>5844853.9414999997</v>
      </c>
      <c r="H60" s="786">
        <f t="shared" si="14"/>
        <v>124358.59449999999</v>
      </c>
      <c r="I60" s="794">
        <v>1</v>
      </c>
      <c r="J60" s="565">
        <f t="shared" si="17"/>
        <v>118432.9265</v>
      </c>
      <c r="K60" s="566">
        <f t="shared" si="18"/>
        <v>118432.9265</v>
      </c>
      <c r="L60" s="794">
        <v>1</v>
      </c>
      <c r="M60" s="662">
        <f t="shared" si="15"/>
        <v>259488.22199999998</v>
      </c>
      <c r="N60" s="786">
        <f t="shared" si="16"/>
        <v>259488.22199999998</v>
      </c>
      <c r="O60" s="924"/>
      <c r="P60" s="924"/>
      <c r="Q60" s="924"/>
    </row>
    <row r="61" spans="2:17">
      <c r="B61" s="930" t="s">
        <v>1041</v>
      </c>
      <c r="C61" s="797">
        <f t="shared" si="11"/>
        <v>49</v>
      </c>
      <c r="D61" s="662">
        <f t="shared" si="11"/>
        <v>5501013.7385</v>
      </c>
      <c r="E61" s="786">
        <f t="shared" si="12"/>
        <v>112265.5865</v>
      </c>
      <c r="F61" s="794">
        <v>46</v>
      </c>
      <c r="G61" s="662">
        <f t="shared" si="13"/>
        <v>5062299.1475</v>
      </c>
      <c r="H61" s="786">
        <f t="shared" si="14"/>
        <v>110049.98146739131</v>
      </c>
      <c r="I61" s="794">
        <v>2</v>
      </c>
      <c r="J61" s="565">
        <f t="shared" si="17"/>
        <v>211869.09099999999</v>
      </c>
      <c r="K61" s="566">
        <f t="shared" si="18"/>
        <v>105934.54549999999</v>
      </c>
      <c r="L61" s="794">
        <v>1</v>
      </c>
      <c r="M61" s="662">
        <f t="shared" si="15"/>
        <v>226845.5</v>
      </c>
      <c r="N61" s="786">
        <f t="shared" si="16"/>
        <v>226845.5</v>
      </c>
      <c r="O61" s="924"/>
      <c r="P61" s="924"/>
      <c r="Q61" s="924"/>
    </row>
    <row r="62" spans="2:17">
      <c r="B62" s="930" t="s">
        <v>1042</v>
      </c>
      <c r="C62" s="797">
        <f t="shared" si="11"/>
        <v>49</v>
      </c>
      <c r="D62" s="662">
        <f t="shared" si="11"/>
        <v>6222776.2415000005</v>
      </c>
      <c r="E62" s="786">
        <f t="shared" si="12"/>
        <v>126995.43350000001</v>
      </c>
      <c r="F62" s="794">
        <v>46</v>
      </c>
      <c r="G62" s="662">
        <f t="shared" si="13"/>
        <v>5722105.193</v>
      </c>
      <c r="H62" s="786">
        <f t="shared" si="14"/>
        <v>124393.59115217392</v>
      </c>
      <c r="I62" s="794">
        <v>2</v>
      </c>
      <c r="J62" s="565">
        <f t="shared" si="17"/>
        <v>241182.8265</v>
      </c>
      <c r="K62" s="566">
        <f t="shared" si="18"/>
        <v>120591.41325</v>
      </c>
      <c r="L62" s="794">
        <v>1</v>
      </c>
      <c r="M62" s="662">
        <f t="shared" si="15"/>
        <v>259488.22199999998</v>
      </c>
      <c r="N62" s="786">
        <f t="shared" si="16"/>
        <v>259488.22199999998</v>
      </c>
      <c r="O62" s="924"/>
      <c r="P62" s="924"/>
      <c r="Q62" s="924"/>
    </row>
    <row r="63" spans="2:17">
      <c r="B63" s="930" t="s">
        <v>1043</v>
      </c>
      <c r="C63" s="797">
        <f t="shared" si="11"/>
        <v>49</v>
      </c>
      <c r="D63" s="662">
        <f t="shared" si="11"/>
        <v>5982186.4375</v>
      </c>
      <c r="E63" s="786">
        <f t="shared" si="12"/>
        <v>122085.4375</v>
      </c>
      <c r="F63" s="794">
        <v>46</v>
      </c>
      <c r="G63" s="662">
        <f t="shared" si="13"/>
        <v>5502051.2400000002</v>
      </c>
      <c r="H63" s="786">
        <f t="shared" si="14"/>
        <v>119609.80956521739</v>
      </c>
      <c r="I63" s="794">
        <v>2</v>
      </c>
      <c r="J63" s="565">
        <f t="shared" si="17"/>
        <v>231411.19749999998</v>
      </c>
      <c r="K63" s="566">
        <f t="shared" si="18"/>
        <v>115705.59874999999</v>
      </c>
      <c r="L63" s="794">
        <v>1</v>
      </c>
      <c r="M63" s="662">
        <f t="shared" si="15"/>
        <v>248724</v>
      </c>
      <c r="N63" s="786">
        <f t="shared" si="16"/>
        <v>248724</v>
      </c>
      <c r="O63" s="924"/>
      <c r="P63" s="924"/>
      <c r="Q63" s="924"/>
    </row>
    <row r="64" spans="2:17">
      <c r="B64" s="930" t="s">
        <v>1044</v>
      </c>
      <c r="C64" s="797">
        <f t="shared" si="11"/>
        <v>49</v>
      </c>
      <c r="D64" s="662">
        <f t="shared" si="11"/>
        <v>5741597.7849999992</v>
      </c>
      <c r="E64" s="786">
        <f t="shared" si="12"/>
        <v>117175.46499999998</v>
      </c>
      <c r="F64" s="794">
        <v>46</v>
      </c>
      <c r="G64" s="662">
        <f t="shared" si="13"/>
        <v>5282748.0649999995</v>
      </c>
      <c r="H64" s="786">
        <f t="shared" si="14"/>
        <v>114842.34923913042</v>
      </c>
      <c r="I64" s="794">
        <v>2</v>
      </c>
      <c r="J64" s="565">
        <f t="shared" si="17"/>
        <v>221640.72</v>
      </c>
      <c r="K64" s="566">
        <f t="shared" si="18"/>
        <v>110820.36</v>
      </c>
      <c r="L64" s="794">
        <v>1</v>
      </c>
      <c r="M64" s="662">
        <f t="shared" si="15"/>
        <v>237209</v>
      </c>
      <c r="N64" s="786">
        <f t="shared" si="16"/>
        <v>237209</v>
      </c>
    </row>
    <row r="65" spans="2:14">
      <c r="B65" s="930" t="s">
        <v>1045</v>
      </c>
      <c r="C65" s="797">
        <f t="shared" si="11"/>
        <v>49</v>
      </c>
      <c r="D65" s="662">
        <f t="shared" si="11"/>
        <v>6222775.0899999999</v>
      </c>
      <c r="E65" s="786">
        <f t="shared" si="12"/>
        <v>126995.41</v>
      </c>
      <c r="F65" s="794">
        <v>46</v>
      </c>
      <c r="G65" s="662">
        <f t="shared" si="13"/>
        <v>5722105.193</v>
      </c>
      <c r="H65" s="786">
        <f t="shared" si="14"/>
        <v>124393.59115217392</v>
      </c>
      <c r="I65" s="794">
        <v>2</v>
      </c>
      <c r="J65" s="565">
        <f t="shared" si="17"/>
        <v>241181.67499999999</v>
      </c>
      <c r="K65" s="566">
        <f t="shared" si="18"/>
        <v>120590.83749999999</v>
      </c>
      <c r="L65" s="794">
        <v>1</v>
      </c>
      <c r="M65" s="662">
        <f t="shared" si="15"/>
        <v>259488.22199999998</v>
      </c>
      <c r="N65" s="786">
        <f t="shared" si="16"/>
        <v>259488.22199999998</v>
      </c>
    </row>
    <row r="66" spans="2:14">
      <c r="B66" s="930" t="s">
        <v>1046</v>
      </c>
      <c r="C66" s="797">
        <f t="shared" si="11"/>
        <v>49</v>
      </c>
      <c r="D66" s="662">
        <f t="shared" si="11"/>
        <v>5741597.7849999992</v>
      </c>
      <c r="E66" s="786">
        <f t="shared" si="12"/>
        <v>117175.46499999998</v>
      </c>
      <c r="F66" s="794">
        <v>46</v>
      </c>
      <c r="G66" s="662">
        <f t="shared" si="13"/>
        <v>5282748.0649999995</v>
      </c>
      <c r="H66" s="786">
        <f t="shared" si="14"/>
        <v>114842.34923913042</v>
      </c>
      <c r="I66" s="794">
        <v>2</v>
      </c>
      <c r="J66" s="565">
        <f t="shared" si="17"/>
        <v>221640.72</v>
      </c>
      <c r="K66" s="566">
        <f t="shared" si="18"/>
        <v>110820.36</v>
      </c>
      <c r="L66" s="794">
        <v>1</v>
      </c>
      <c r="M66" s="662">
        <f t="shared" si="15"/>
        <v>237209</v>
      </c>
      <c r="N66" s="786">
        <f t="shared" si="16"/>
        <v>237209</v>
      </c>
    </row>
    <row r="67" spans="2:14">
      <c r="B67" s="930" t="s">
        <v>1047</v>
      </c>
      <c r="C67" s="797">
        <f t="shared" si="11"/>
        <v>49</v>
      </c>
      <c r="D67" s="662">
        <f t="shared" si="11"/>
        <v>6016731.4375</v>
      </c>
      <c r="E67" s="786">
        <f t="shared" si="12"/>
        <v>122790.4375</v>
      </c>
      <c r="F67" s="794">
        <v>46</v>
      </c>
      <c r="G67" s="662">
        <f t="shared" si="13"/>
        <v>5536596.2400000002</v>
      </c>
      <c r="H67" s="786">
        <f t="shared" si="14"/>
        <v>120360.78782608696</v>
      </c>
      <c r="I67" s="794">
        <v>2</v>
      </c>
      <c r="J67" s="565">
        <f t="shared" si="17"/>
        <v>231411.19749999998</v>
      </c>
      <c r="K67" s="566">
        <f t="shared" si="18"/>
        <v>115705.59874999999</v>
      </c>
      <c r="L67" s="794">
        <v>1</v>
      </c>
      <c r="M67" s="662">
        <f t="shared" si="15"/>
        <v>248724</v>
      </c>
      <c r="N67" s="786">
        <f t="shared" si="16"/>
        <v>248724</v>
      </c>
    </row>
    <row r="68" spans="2:14">
      <c r="B68" s="930" t="s">
        <v>872</v>
      </c>
      <c r="C68" s="794">
        <f>SUM(C56:C67)</f>
        <v>586</v>
      </c>
      <c r="D68" s="565">
        <f>SUM(D56:D67)</f>
        <v>71273536.480999991</v>
      </c>
      <c r="E68" s="786">
        <f t="shared" si="12"/>
        <v>121627.19536006825</v>
      </c>
      <c r="F68" s="793">
        <f>SUM(F56:F67)</f>
        <v>557</v>
      </c>
      <c r="G68" s="565">
        <f>SUM(G56:G67)</f>
        <v>66372468.060500003</v>
      </c>
      <c r="H68" s="786">
        <f t="shared" si="14"/>
        <v>119160.62488420108</v>
      </c>
      <c r="I68" s="793">
        <f>SUM(I58:I67)</f>
        <v>17</v>
      </c>
      <c r="J68" s="565">
        <f>SUM(J58:J67)</f>
        <v>1941262.0325</v>
      </c>
      <c r="K68" s="566">
        <f t="shared" si="18"/>
        <v>114191.88426470588</v>
      </c>
      <c r="L68" s="793">
        <f>SUM(L56:L67)</f>
        <v>12</v>
      </c>
      <c r="M68" s="565">
        <f>SUM(M56:M67)</f>
        <v>2959806.3880000003</v>
      </c>
      <c r="N68" s="786">
        <f t="shared" si="16"/>
        <v>246650.53233333337</v>
      </c>
    </row>
    <row r="69" spans="2:14" ht="13.5" thickBot="1">
      <c r="B69" s="931" t="s">
        <v>1048</v>
      </c>
      <c r="C69" s="832">
        <f>C68/12</f>
        <v>48.833333333333336</v>
      </c>
      <c r="D69" s="573">
        <f>D68/12</f>
        <v>5939461.3734166659</v>
      </c>
      <c r="E69" s="786">
        <f t="shared" si="12"/>
        <v>121627.19536006823</v>
      </c>
      <c r="F69" s="684">
        <f>F68/12</f>
        <v>46.416666666666664</v>
      </c>
      <c r="G69" s="573">
        <f>G68/12</f>
        <v>5531039.0050416673</v>
      </c>
      <c r="H69" s="786">
        <f t="shared" si="14"/>
        <v>119160.6248842011</v>
      </c>
      <c r="I69" s="684">
        <f>I68/10</f>
        <v>1.7</v>
      </c>
      <c r="J69" s="573">
        <f>J68/10</f>
        <v>194126.20324999999</v>
      </c>
      <c r="K69" s="566">
        <f t="shared" si="18"/>
        <v>114191.88426470588</v>
      </c>
      <c r="L69" s="684">
        <v>1</v>
      </c>
      <c r="M69" s="573">
        <f>M68/12</f>
        <v>246650.53233333337</v>
      </c>
      <c r="N69" s="786">
        <f t="shared" si="16"/>
        <v>246650.53233333337</v>
      </c>
    </row>
    <row r="70" spans="2:14">
      <c r="B70" s="928" t="s">
        <v>1054</v>
      </c>
      <c r="C70" s="928"/>
      <c r="D70" s="928"/>
      <c r="E70" s="928"/>
      <c r="F70" s="928"/>
      <c r="G70" s="928"/>
      <c r="H70" s="928"/>
      <c r="I70" s="928"/>
      <c r="J70" s="928"/>
      <c r="K70" s="928"/>
      <c r="L70" s="928"/>
      <c r="M70" s="928"/>
    </row>
  </sheetData>
  <mergeCells count="57">
    <mergeCell ref="M54:M55"/>
    <mergeCell ref="N54:N55"/>
    <mergeCell ref="B70:M70"/>
    <mergeCell ref="G54:G55"/>
    <mergeCell ref="H54:H55"/>
    <mergeCell ref="I54:I55"/>
    <mergeCell ref="J54:J55"/>
    <mergeCell ref="K54:K55"/>
    <mergeCell ref="L54:L55"/>
    <mergeCell ref="B51:N51"/>
    <mergeCell ref="B53:B55"/>
    <mergeCell ref="C53:E53"/>
    <mergeCell ref="F53:H53"/>
    <mergeCell ref="I53:K53"/>
    <mergeCell ref="L53:N53"/>
    <mergeCell ref="C54:C55"/>
    <mergeCell ref="D54:D55"/>
    <mergeCell ref="E54:E55"/>
    <mergeCell ref="F54:F55"/>
    <mergeCell ref="J31:J32"/>
    <mergeCell ref="K31:K32"/>
    <mergeCell ref="L31:L32"/>
    <mergeCell ref="M31:M32"/>
    <mergeCell ref="N31:N32"/>
    <mergeCell ref="B47:M47"/>
    <mergeCell ref="D31:D32"/>
    <mergeCell ref="E31:E32"/>
    <mergeCell ref="F31:F32"/>
    <mergeCell ref="G31:G32"/>
    <mergeCell ref="H31:H32"/>
    <mergeCell ref="I31:I32"/>
    <mergeCell ref="M7:M8"/>
    <mergeCell ref="N7:N8"/>
    <mergeCell ref="B23:M23"/>
    <mergeCell ref="B28:N28"/>
    <mergeCell ref="B30:B32"/>
    <mergeCell ref="C30:E30"/>
    <mergeCell ref="F30:H30"/>
    <mergeCell ref="I30:K30"/>
    <mergeCell ref="L30:N30"/>
    <mergeCell ref="C31:C32"/>
    <mergeCell ref="G7:G8"/>
    <mergeCell ref="H7:H8"/>
    <mergeCell ref="I7:I8"/>
    <mergeCell ref="J7:J8"/>
    <mergeCell ref="K7:K8"/>
    <mergeCell ref="L7:L8"/>
    <mergeCell ref="B4:N4"/>
    <mergeCell ref="B6:B8"/>
    <mergeCell ref="C6:E6"/>
    <mergeCell ref="F6:H6"/>
    <mergeCell ref="I6:K6"/>
    <mergeCell ref="L6:N6"/>
    <mergeCell ref="C7:C8"/>
    <mergeCell ref="D7:D8"/>
    <mergeCell ref="E7:E8"/>
    <mergeCell ref="F7:F8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selection activeCell="D24" sqref="D24"/>
    </sheetView>
  </sheetViews>
  <sheetFormatPr defaultRowHeight="12.75"/>
  <cols>
    <col min="1" max="1" width="19.7109375" style="644" customWidth="1"/>
    <col min="2" max="2" width="20.7109375" style="644" customWidth="1"/>
    <col min="3" max="3" width="19.140625" style="644" customWidth="1"/>
    <col min="4" max="4" width="20.7109375" style="644" customWidth="1"/>
    <col min="5" max="5" width="18.28515625" style="644" customWidth="1"/>
    <col min="6" max="6" width="18.85546875" style="644" customWidth="1"/>
    <col min="7" max="16384" width="9.140625" style="644"/>
  </cols>
  <sheetData>
    <row r="1" spans="1:7">
      <c r="F1" s="932" t="s">
        <v>1056</v>
      </c>
    </row>
    <row r="3" spans="1:7" ht="18" customHeight="1">
      <c r="A3" s="933" t="s">
        <v>1057</v>
      </c>
      <c r="B3" s="933"/>
      <c r="C3" s="933"/>
      <c r="D3" s="933"/>
      <c r="E3" s="933"/>
      <c r="F3" s="933"/>
      <c r="G3" s="676"/>
    </row>
    <row r="4" spans="1:7" ht="18" customHeight="1" thickBot="1">
      <c r="A4" s="934"/>
      <c r="B4" s="935"/>
      <c r="C4" s="935"/>
      <c r="D4" s="935"/>
      <c r="E4" s="935"/>
      <c r="F4" s="932" t="s">
        <v>862</v>
      </c>
    </row>
    <row r="5" spans="1:7" ht="20.100000000000001" customHeight="1" thickBot="1">
      <c r="A5" s="936"/>
      <c r="B5" s="937"/>
      <c r="C5" s="938" t="s">
        <v>1058</v>
      </c>
      <c r="D5" s="939"/>
      <c r="E5" s="938" t="s">
        <v>1059</v>
      </c>
      <c r="F5" s="939"/>
    </row>
    <row r="6" spans="1:7" ht="20.100000000000001" customHeight="1" thickBot="1">
      <c r="A6" s="940"/>
      <c r="B6" s="941"/>
      <c r="C6" s="942" t="s">
        <v>1060</v>
      </c>
      <c r="D6" s="943" t="s">
        <v>1061</v>
      </c>
      <c r="E6" s="942" t="s">
        <v>1060</v>
      </c>
      <c r="F6" s="943" t="s">
        <v>1061</v>
      </c>
    </row>
    <row r="7" spans="1:7" ht="20.100000000000001" customHeight="1">
      <c r="A7" s="944" t="s">
        <v>1062</v>
      </c>
      <c r="B7" s="945" t="s">
        <v>1063</v>
      </c>
      <c r="C7" s="946">
        <v>70117</v>
      </c>
      <c r="D7" s="947">
        <v>51323</v>
      </c>
      <c r="E7" s="946">
        <v>79374</v>
      </c>
      <c r="F7" s="947">
        <v>58141</v>
      </c>
    </row>
    <row r="8" spans="1:7" ht="20.100000000000001" customHeight="1" thickBot="1">
      <c r="A8" s="948"/>
      <c r="B8" s="949" t="s">
        <v>1064</v>
      </c>
      <c r="C8" s="950">
        <v>147671</v>
      </c>
      <c r="D8" s="951">
        <v>105688</v>
      </c>
      <c r="E8" s="950">
        <v>164081</v>
      </c>
      <c r="F8" s="951">
        <v>117521</v>
      </c>
    </row>
    <row r="9" spans="1:7" ht="20.100000000000001" customHeight="1">
      <c r="A9" s="952" t="s">
        <v>1065</v>
      </c>
      <c r="B9" s="953" t="s">
        <v>1063</v>
      </c>
      <c r="C9" s="946">
        <v>169503</v>
      </c>
      <c r="D9" s="947">
        <v>120993</v>
      </c>
      <c r="E9" s="946">
        <v>197000</v>
      </c>
      <c r="F9" s="947">
        <v>140597</v>
      </c>
    </row>
    <row r="10" spans="1:7" ht="20.100000000000001" customHeight="1" thickBot="1">
      <c r="A10" s="954"/>
      <c r="B10" s="949" t="s">
        <v>1064</v>
      </c>
      <c r="C10" s="950">
        <v>235269</v>
      </c>
      <c r="D10" s="951">
        <v>167094</v>
      </c>
      <c r="E10" s="950">
        <v>225348</v>
      </c>
      <c r="F10" s="951">
        <v>160469</v>
      </c>
    </row>
  </sheetData>
  <mergeCells count="6">
    <mergeCell ref="A3:F3"/>
    <mergeCell ref="A5:B6"/>
    <mergeCell ref="C5:D5"/>
    <mergeCell ref="E5:F5"/>
    <mergeCell ref="A7:A8"/>
    <mergeCell ref="A9:A10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2:N49"/>
  <sheetViews>
    <sheetView workbookViewId="0">
      <selection activeCell="I21" sqref="I21"/>
    </sheetView>
  </sheetViews>
  <sheetFormatPr defaultColWidth="18" defaultRowHeight="12.75"/>
  <cols>
    <col min="1" max="1" width="11.85546875" style="419" customWidth="1"/>
    <col min="2" max="3" width="12.7109375" style="419" customWidth="1"/>
    <col min="4" max="4" width="12.5703125" style="419" customWidth="1"/>
    <col min="5" max="13" width="12.7109375" style="419" customWidth="1"/>
    <col min="14" max="14" width="13.42578125" style="419" bestFit="1" customWidth="1"/>
    <col min="15" max="253" width="9.140625" style="419" customWidth="1"/>
    <col min="254" max="16384" width="18" style="419"/>
  </cols>
  <sheetData>
    <row r="2" spans="1:14">
      <c r="M2" s="955" t="s">
        <v>1066</v>
      </c>
    </row>
    <row r="5" spans="1:14">
      <c r="A5" s="956" t="s">
        <v>1067</v>
      </c>
      <c r="B5" s="956"/>
      <c r="C5" s="956"/>
      <c r="D5" s="956"/>
      <c r="E5" s="956"/>
      <c r="F5" s="956"/>
      <c r="G5" s="956"/>
      <c r="H5" s="956"/>
      <c r="I5" s="956"/>
      <c r="J5" s="956"/>
      <c r="K5" s="956"/>
      <c r="L5" s="956"/>
      <c r="M5" s="956"/>
    </row>
    <row r="6" spans="1:14">
      <c r="A6" s="956"/>
      <c r="B6" s="956"/>
      <c r="C6" s="956"/>
      <c r="D6" s="956"/>
      <c r="E6" s="956"/>
      <c r="F6" s="956"/>
      <c r="G6" s="956"/>
      <c r="H6" s="956"/>
      <c r="I6" s="956"/>
      <c r="J6" s="956"/>
      <c r="K6" s="956"/>
      <c r="L6" s="956"/>
      <c r="M6" s="956"/>
    </row>
    <row r="7" spans="1:14" ht="13.5" thickBot="1">
      <c r="A7" s="957"/>
      <c r="B7" s="957"/>
      <c r="C7" s="957"/>
      <c r="D7" s="957"/>
      <c r="E7" s="957"/>
      <c r="F7" s="958"/>
      <c r="G7" s="958"/>
      <c r="H7" s="958"/>
      <c r="I7" s="958"/>
      <c r="J7" s="958"/>
      <c r="K7" s="958"/>
      <c r="M7" s="421" t="s">
        <v>862</v>
      </c>
    </row>
    <row r="8" spans="1:14">
      <c r="A8" s="959" t="s">
        <v>1068</v>
      </c>
      <c r="B8" s="960" t="s">
        <v>872</v>
      </c>
      <c r="C8" s="961"/>
      <c r="D8" s="962"/>
      <c r="E8" s="963" t="s">
        <v>1053</v>
      </c>
      <c r="F8" s="964"/>
      <c r="G8" s="965"/>
      <c r="H8" s="963" t="s">
        <v>1032</v>
      </c>
      <c r="I8" s="964"/>
      <c r="J8" s="965"/>
      <c r="K8" s="963" t="s">
        <v>1033</v>
      </c>
      <c r="L8" s="964"/>
      <c r="M8" s="965"/>
      <c r="N8" s="966"/>
    </row>
    <row r="9" spans="1:14">
      <c r="A9" s="967"/>
      <c r="B9" s="968" t="s">
        <v>1006</v>
      </c>
      <c r="C9" s="969" t="s">
        <v>1034</v>
      </c>
      <c r="D9" s="970" t="s">
        <v>1035</v>
      </c>
      <c r="E9" s="968" t="s">
        <v>1006</v>
      </c>
      <c r="F9" s="969" t="s">
        <v>1034</v>
      </c>
      <c r="G9" s="970" t="s">
        <v>1035</v>
      </c>
      <c r="H9" s="968" t="s">
        <v>1006</v>
      </c>
      <c r="I9" s="969" t="s">
        <v>1034</v>
      </c>
      <c r="J9" s="970" t="s">
        <v>1035</v>
      </c>
      <c r="K9" s="968" t="s">
        <v>1006</v>
      </c>
      <c r="L9" s="969" t="s">
        <v>1034</v>
      </c>
      <c r="M9" s="970" t="s">
        <v>1035</v>
      </c>
    </row>
    <row r="10" spans="1:14" ht="13.5" thickBot="1">
      <c r="A10" s="971"/>
      <c r="B10" s="972"/>
      <c r="C10" s="973"/>
      <c r="D10" s="974"/>
      <c r="E10" s="972"/>
      <c r="F10" s="973"/>
      <c r="G10" s="974"/>
      <c r="H10" s="972"/>
      <c r="I10" s="973"/>
      <c r="J10" s="974"/>
      <c r="K10" s="972"/>
      <c r="L10" s="973"/>
      <c r="M10" s="974"/>
    </row>
    <row r="11" spans="1:14">
      <c r="A11" s="975" t="s">
        <v>1036</v>
      </c>
      <c r="B11" s="976"/>
      <c r="C11" s="430"/>
      <c r="D11" s="977"/>
      <c r="E11" s="976"/>
      <c r="F11" s="430"/>
      <c r="G11" s="978"/>
      <c r="H11" s="976"/>
      <c r="I11" s="430"/>
      <c r="J11" s="978"/>
      <c r="K11" s="976"/>
      <c r="L11" s="430"/>
      <c r="M11" s="978"/>
    </row>
    <row r="12" spans="1:14">
      <c r="A12" s="979" t="s">
        <v>1037</v>
      </c>
      <c r="B12" s="980"/>
      <c r="C12" s="981"/>
      <c r="D12" s="982"/>
      <c r="E12" s="980"/>
      <c r="F12" s="981"/>
      <c r="G12" s="983"/>
      <c r="H12" s="980"/>
      <c r="I12" s="981"/>
      <c r="J12" s="983"/>
      <c r="K12" s="980"/>
      <c r="L12" s="981"/>
      <c r="M12" s="983"/>
    </row>
    <row r="13" spans="1:14">
      <c r="A13" s="979" t="s">
        <v>1038</v>
      </c>
      <c r="B13" s="980"/>
      <c r="C13" s="981"/>
      <c r="D13" s="982"/>
      <c r="E13" s="980"/>
      <c r="F13" s="981"/>
      <c r="G13" s="983"/>
      <c r="H13" s="980"/>
      <c r="I13" s="981"/>
      <c r="J13" s="983"/>
      <c r="K13" s="980"/>
      <c r="L13" s="981"/>
      <c r="M13" s="983"/>
    </row>
    <row r="14" spans="1:14">
      <c r="A14" s="979" t="s">
        <v>1039</v>
      </c>
      <c r="B14" s="980"/>
      <c r="C14" s="981"/>
      <c r="D14" s="982"/>
      <c r="E14" s="980"/>
      <c r="F14" s="981"/>
      <c r="G14" s="983"/>
      <c r="H14" s="980"/>
      <c r="I14" s="981"/>
      <c r="J14" s="983"/>
      <c r="K14" s="980"/>
      <c r="L14" s="981"/>
      <c r="M14" s="983"/>
    </row>
    <row r="15" spans="1:14">
      <c r="A15" s="979" t="s">
        <v>1040</v>
      </c>
      <c r="B15" s="980"/>
      <c r="C15" s="981"/>
      <c r="D15" s="982"/>
      <c r="E15" s="980"/>
      <c r="F15" s="981"/>
      <c r="G15" s="983"/>
      <c r="H15" s="980"/>
      <c r="I15" s="981"/>
      <c r="J15" s="983"/>
      <c r="K15" s="980"/>
      <c r="L15" s="981"/>
      <c r="M15" s="983"/>
    </row>
    <row r="16" spans="1:14">
      <c r="A16" s="979" t="s">
        <v>1041</v>
      </c>
      <c r="B16" s="980"/>
      <c r="C16" s="981"/>
      <c r="D16" s="982"/>
      <c r="E16" s="980"/>
      <c r="F16" s="981"/>
      <c r="G16" s="983"/>
      <c r="H16" s="980"/>
      <c r="I16" s="981"/>
      <c r="J16" s="983"/>
      <c r="K16" s="980"/>
      <c r="L16" s="981"/>
      <c r="M16" s="983"/>
    </row>
    <row r="17" spans="1:13">
      <c r="A17" s="979" t="s">
        <v>1042</v>
      </c>
      <c r="B17" s="980"/>
      <c r="C17" s="981"/>
      <c r="D17" s="982"/>
      <c r="E17" s="980"/>
      <c r="F17" s="981"/>
      <c r="G17" s="983"/>
      <c r="H17" s="980"/>
      <c r="I17" s="981"/>
      <c r="J17" s="983"/>
      <c r="K17" s="980"/>
      <c r="L17" s="981"/>
      <c r="M17" s="983"/>
    </row>
    <row r="18" spans="1:13">
      <c r="A18" s="979" t="s">
        <v>1043</v>
      </c>
      <c r="B18" s="980"/>
      <c r="C18" s="981"/>
      <c r="D18" s="982"/>
      <c r="E18" s="980"/>
      <c r="F18" s="981"/>
      <c r="G18" s="983"/>
      <c r="H18" s="980"/>
      <c r="I18" s="981"/>
      <c r="J18" s="983"/>
      <c r="K18" s="980"/>
      <c r="L18" s="981"/>
      <c r="M18" s="983"/>
    </row>
    <row r="19" spans="1:13">
      <c r="A19" s="979" t="s">
        <v>1044</v>
      </c>
      <c r="B19" s="980"/>
      <c r="C19" s="981"/>
      <c r="D19" s="982"/>
      <c r="E19" s="980"/>
      <c r="F19" s="981"/>
      <c r="G19" s="983"/>
      <c r="H19" s="980"/>
      <c r="I19" s="981"/>
      <c r="J19" s="983"/>
      <c r="K19" s="980"/>
      <c r="L19" s="981"/>
      <c r="M19" s="983"/>
    </row>
    <row r="20" spans="1:13">
      <c r="A20" s="979" t="s">
        <v>1045</v>
      </c>
      <c r="B20" s="980"/>
      <c r="C20" s="981"/>
      <c r="D20" s="982"/>
      <c r="E20" s="980"/>
      <c r="F20" s="981"/>
      <c r="G20" s="983"/>
      <c r="H20" s="980"/>
      <c r="I20" s="981"/>
      <c r="J20" s="983"/>
      <c r="K20" s="980"/>
      <c r="L20" s="981"/>
      <c r="M20" s="983"/>
    </row>
    <row r="21" spans="1:13">
      <c r="A21" s="979" t="s">
        <v>1046</v>
      </c>
      <c r="B21" s="980"/>
      <c r="C21" s="981"/>
      <c r="D21" s="982"/>
      <c r="E21" s="980"/>
      <c r="F21" s="981"/>
      <c r="G21" s="983"/>
      <c r="H21" s="980"/>
      <c r="I21" s="981"/>
      <c r="J21" s="983"/>
      <c r="K21" s="980"/>
      <c r="L21" s="981"/>
      <c r="M21" s="983"/>
    </row>
    <row r="22" spans="1:13">
      <c r="A22" s="979" t="s">
        <v>1047</v>
      </c>
      <c r="B22" s="980"/>
      <c r="C22" s="981"/>
      <c r="D22" s="982"/>
      <c r="E22" s="980"/>
      <c r="F22" s="981"/>
      <c r="G22" s="983"/>
      <c r="H22" s="980"/>
      <c r="I22" s="981"/>
      <c r="J22" s="983"/>
      <c r="K22" s="980"/>
      <c r="L22" s="981"/>
      <c r="M22" s="983"/>
    </row>
    <row r="23" spans="1:13">
      <c r="A23" s="979" t="s">
        <v>872</v>
      </c>
      <c r="B23" s="980"/>
      <c r="C23" s="981"/>
      <c r="D23" s="982"/>
      <c r="E23" s="980"/>
      <c r="F23" s="981"/>
      <c r="G23" s="983"/>
      <c r="H23" s="980"/>
      <c r="I23" s="981"/>
      <c r="J23" s="983"/>
      <c r="K23" s="980"/>
      <c r="L23" s="981"/>
      <c r="M23" s="983"/>
    </row>
    <row r="24" spans="1:13" ht="13.5" thickBot="1">
      <c r="A24" s="984" t="s">
        <v>1048</v>
      </c>
      <c r="B24" s="985"/>
      <c r="C24" s="434"/>
      <c r="D24" s="986"/>
      <c r="E24" s="985"/>
      <c r="F24" s="434"/>
      <c r="G24" s="987"/>
      <c r="H24" s="985"/>
      <c r="I24" s="434"/>
      <c r="J24" s="987"/>
      <c r="K24" s="985"/>
      <c r="L24" s="434"/>
      <c r="M24" s="987"/>
    </row>
    <row r="25" spans="1:13">
      <c r="A25" s="988" t="s">
        <v>1054</v>
      </c>
      <c r="B25" s="988"/>
      <c r="C25" s="988"/>
      <c r="D25" s="988"/>
      <c r="E25" s="988"/>
      <c r="F25" s="988"/>
      <c r="G25" s="988"/>
      <c r="H25" s="988"/>
      <c r="I25" s="988"/>
      <c r="J25" s="988"/>
      <c r="K25" s="988"/>
      <c r="L25" s="988"/>
    </row>
    <row r="29" spans="1:13">
      <c r="A29" s="956" t="s">
        <v>1069</v>
      </c>
      <c r="B29" s="956"/>
      <c r="C29" s="956"/>
      <c r="D29" s="956"/>
      <c r="E29" s="956"/>
      <c r="F29" s="956"/>
      <c r="G29" s="956"/>
      <c r="H29" s="956"/>
      <c r="I29" s="956"/>
      <c r="J29" s="956"/>
      <c r="K29" s="956"/>
      <c r="L29" s="956"/>
      <c r="M29" s="956"/>
    </row>
    <row r="30" spans="1:13">
      <c r="A30" s="956"/>
      <c r="B30" s="956"/>
      <c r="C30" s="956"/>
      <c r="D30" s="956"/>
      <c r="E30" s="956"/>
      <c r="F30" s="956"/>
      <c r="G30" s="956"/>
      <c r="H30" s="956"/>
      <c r="I30" s="956"/>
      <c r="J30" s="956"/>
      <c r="K30" s="956"/>
      <c r="L30" s="956"/>
      <c r="M30" s="956"/>
    </row>
    <row r="31" spans="1:13" ht="13.5" thickBot="1">
      <c r="A31" s="957"/>
      <c r="B31" s="957"/>
      <c r="C31" s="957"/>
      <c r="D31" s="957"/>
      <c r="E31" s="957"/>
      <c r="F31" s="958"/>
      <c r="G31" s="958"/>
      <c r="H31" s="958"/>
      <c r="I31" s="958"/>
      <c r="J31" s="958"/>
      <c r="K31" s="958"/>
      <c r="M31" s="421" t="s">
        <v>862</v>
      </c>
    </row>
    <row r="32" spans="1:13">
      <c r="A32" s="959" t="s">
        <v>1070</v>
      </c>
      <c r="B32" s="960" t="s">
        <v>872</v>
      </c>
      <c r="C32" s="961"/>
      <c r="D32" s="962"/>
      <c r="E32" s="963" t="s">
        <v>1053</v>
      </c>
      <c r="F32" s="964"/>
      <c r="G32" s="965"/>
      <c r="H32" s="963" t="s">
        <v>1032</v>
      </c>
      <c r="I32" s="964"/>
      <c r="J32" s="965"/>
      <c r="K32" s="963" t="s">
        <v>1033</v>
      </c>
      <c r="L32" s="964"/>
      <c r="M32" s="965"/>
    </row>
    <row r="33" spans="1:13">
      <c r="A33" s="967"/>
      <c r="B33" s="968" t="s">
        <v>1006</v>
      </c>
      <c r="C33" s="969" t="s">
        <v>1034</v>
      </c>
      <c r="D33" s="970" t="s">
        <v>1035</v>
      </c>
      <c r="E33" s="968" t="s">
        <v>1006</v>
      </c>
      <c r="F33" s="969" t="s">
        <v>1034</v>
      </c>
      <c r="G33" s="970" t="s">
        <v>1035</v>
      </c>
      <c r="H33" s="968" t="s">
        <v>1006</v>
      </c>
      <c r="I33" s="969" t="s">
        <v>1034</v>
      </c>
      <c r="J33" s="970" t="s">
        <v>1035</v>
      </c>
      <c r="K33" s="968" t="s">
        <v>1006</v>
      </c>
      <c r="L33" s="969" t="s">
        <v>1034</v>
      </c>
      <c r="M33" s="970" t="s">
        <v>1035</v>
      </c>
    </row>
    <row r="34" spans="1:13" ht="13.5" thickBot="1">
      <c r="A34" s="971"/>
      <c r="B34" s="972"/>
      <c r="C34" s="973"/>
      <c r="D34" s="974"/>
      <c r="E34" s="972"/>
      <c r="F34" s="973"/>
      <c r="G34" s="974"/>
      <c r="H34" s="972"/>
      <c r="I34" s="973"/>
      <c r="J34" s="974"/>
      <c r="K34" s="972"/>
      <c r="L34" s="973"/>
      <c r="M34" s="974"/>
    </row>
    <row r="35" spans="1:13">
      <c r="A35" s="989" t="s">
        <v>1036</v>
      </c>
      <c r="B35" s="976"/>
      <c r="C35" s="430"/>
      <c r="D35" s="978"/>
      <c r="E35" s="431"/>
      <c r="F35" s="430"/>
      <c r="G35" s="978"/>
      <c r="H35" s="431"/>
      <c r="I35" s="430"/>
      <c r="J35" s="978"/>
      <c r="K35" s="431"/>
      <c r="L35" s="430"/>
      <c r="M35" s="978"/>
    </row>
    <row r="36" spans="1:13">
      <c r="A36" s="990" t="s">
        <v>1037</v>
      </c>
      <c r="B36" s="980"/>
      <c r="C36" s="981"/>
      <c r="D36" s="983"/>
      <c r="E36" s="991"/>
      <c r="F36" s="981"/>
      <c r="G36" s="983"/>
      <c r="H36" s="991"/>
      <c r="I36" s="981"/>
      <c r="J36" s="983"/>
      <c r="K36" s="991"/>
      <c r="L36" s="981"/>
      <c r="M36" s="983"/>
    </row>
    <row r="37" spans="1:13">
      <c r="A37" s="990" t="s">
        <v>1038</v>
      </c>
      <c r="B37" s="980"/>
      <c r="C37" s="981"/>
      <c r="D37" s="983"/>
      <c r="E37" s="991"/>
      <c r="F37" s="981"/>
      <c r="G37" s="983"/>
      <c r="H37" s="991"/>
      <c r="I37" s="981"/>
      <c r="J37" s="983"/>
      <c r="K37" s="991"/>
      <c r="L37" s="981"/>
      <c r="M37" s="983"/>
    </row>
    <row r="38" spans="1:13">
      <c r="A38" s="990" t="s">
        <v>1039</v>
      </c>
      <c r="B38" s="980"/>
      <c r="C38" s="981"/>
      <c r="D38" s="983"/>
      <c r="E38" s="991"/>
      <c r="F38" s="981"/>
      <c r="G38" s="983"/>
      <c r="H38" s="991"/>
      <c r="I38" s="981"/>
      <c r="J38" s="983"/>
      <c r="K38" s="991"/>
      <c r="L38" s="981"/>
      <c r="M38" s="983"/>
    </row>
    <row r="39" spans="1:13">
      <c r="A39" s="990" t="s">
        <v>1040</v>
      </c>
      <c r="B39" s="980"/>
      <c r="C39" s="981"/>
      <c r="D39" s="983"/>
      <c r="E39" s="991"/>
      <c r="F39" s="981"/>
      <c r="G39" s="983"/>
      <c r="H39" s="991"/>
      <c r="I39" s="981"/>
      <c r="J39" s="983"/>
      <c r="K39" s="991"/>
      <c r="L39" s="981"/>
      <c r="M39" s="983"/>
    </row>
    <row r="40" spans="1:13">
      <c r="A40" s="990" t="s">
        <v>1041</v>
      </c>
      <c r="B40" s="980"/>
      <c r="C40" s="981"/>
      <c r="D40" s="983"/>
      <c r="E40" s="991"/>
      <c r="F40" s="981"/>
      <c r="G40" s="983"/>
      <c r="H40" s="991"/>
      <c r="I40" s="981"/>
      <c r="J40" s="983"/>
      <c r="K40" s="991"/>
      <c r="L40" s="981"/>
      <c r="M40" s="983"/>
    </row>
    <row r="41" spans="1:13">
      <c r="A41" s="990" t="s">
        <v>1042</v>
      </c>
      <c r="B41" s="980"/>
      <c r="C41" s="981"/>
      <c r="D41" s="983"/>
      <c r="E41" s="991"/>
      <c r="F41" s="981"/>
      <c r="G41" s="983"/>
      <c r="H41" s="991"/>
      <c r="I41" s="981"/>
      <c r="J41" s="983"/>
      <c r="K41" s="991"/>
      <c r="L41" s="981"/>
      <c r="M41" s="983"/>
    </row>
    <row r="42" spans="1:13">
      <c r="A42" s="990" t="s">
        <v>1043</v>
      </c>
      <c r="B42" s="980"/>
      <c r="C42" s="981"/>
      <c r="D42" s="983"/>
      <c r="E42" s="991"/>
      <c r="F42" s="981"/>
      <c r="G42" s="983"/>
      <c r="H42" s="991"/>
      <c r="I42" s="981"/>
      <c r="J42" s="983"/>
      <c r="K42" s="991"/>
      <c r="L42" s="981"/>
      <c r="M42" s="983"/>
    </row>
    <row r="43" spans="1:13">
      <c r="A43" s="990" t="s">
        <v>1044</v>
      </c>
      <c r="B43" s="980"/>
      <c r="C43" s="981"/>
      <c r="D43" s="983"/>
      <c r="E43" s="991"/>
      <c r="F43" s="981"/>
      <c r="G43" s="983"/>
      <c r="H43" s="991"/>
      <c r="I43" s="981"/>
      <c r="J43" s="983"/>
      <c r="K43" s="991"/>
      <c r="L43" s="981"/>
      <c r="M43" s="983"/>
    </row>
    <row r="44" spans="1:13">
      <c r="A44" s="990" t="s">
        <v>1045</v>
      </c>
      <c r="B44" s="980"/>
      <c r="C44" s="981"/>
      <c r="D44" s="983"/>
      <c r="E44" s="991"/>
      <c r="F44" s="981"/>
      <c r="G44" s="983"/>
      <c r="H44" s="991"/>
      <c r="I44" s="981"/>
      <c r="J44" s="983"/>
      <c r="K44" s="991"/>
      <c r="L44" s="981"/>
      <c r="M44" s="983"/>
    </row>
    <row r="45" spans="1:13">
      <c r="A45" s="990" t="s">
        <v>1046</v>
      </c>
      <c r="B45" s="980"/>
      <c r="C45" s="981"/>
      <c r="D45" s="983"/>
      <c r="E45" s="991"/>
      <c r="F45" s="981"/>
      <c r="G45" s="983"/>
      <c r="H45" s="991"/>
      <c r="I45" s="981"/>
      <c r="J45" s="983"/>
      <c r="K45" s="991"/>
      <c r="L45" s="981"/>
      <c r="M45" s="983"/>
    </row>
    <row r="46" spans="1:13">
      <c r="A46" s="990" t="s">
        <v>1047</v>
      </c>
      <c r="B46" s="980"/>
      <c r="C46" s="981"/>
      <c r="D46" s="983"/>
      <c r="E46" s="991"/>
      <c r="F46" s="981"/>
      <c r="G46" s="983"/>
      <c r="H46" s="991"/>
      <c r="I46" s="981"/>
      <c r="J46" s="983"/>
      <c r="K46" s="991"/>
      <c r="L46" s="981"/>
      <c r="M46" s="983"/>
    </row>
    <row r="47" spans="1:13">
      <c r="A47" s="990" t="s">
        <v>872</v>
      </c>
      <c r="B47" s="980"/>
      <c r="C47" s="981"/>
      <c r="D47" s="983"/>
      <c r="E47" s="991"/>
      <c r="F47" s="981"/>
      <c r="G47" s="983"/>
      <c r="H47" s="991"/>
      <c r="I47" s="981"/>
      <c r="J47" s="983"/>
      <c r="K47" s="991"/>
      <c r="L47" s="981"/>
      <c r="M47" s="983"/>
    </row>
    <row r="48" spans="1:13" ht="13.5" thickBot="1">
      <c r="A48" s="992" t="s">
        <v>1048</v>
      </c>
      <c r="B48" s="985"/>
      <c r="C48" s="434"/>
      <c r="D48" s="987"/>
      <c r="E48" s="993"/>
      <c r="F48" s="434"/>
      <c r="G48" s="987"/>
      <c r="H48" s="993"/>
      <c r="I48" s="434"/>
      <c r="J48" s="987"/>
      <c r="K48" s="993"/>
      <c r="L48" s="434"/>
      <c r="M48" s="987"/>
    </row>
    <row r="49" spans="1:12">
      <c r="A49" s="988" t="s">
        <v>1054</v>
      </c>
      <c r="B49" s="988"/>
      <c r="C49" s="988"/>
      <c r="D49" s="988"/>
      <c r="E49" s="988"/>
      <c r="F49" s="988"/>
      <c r="G49" s="988"/>
      <c r="H49" s="988"/>
      <c r="I49" s="988"/>
      <c r="J49" s="988"/>
      <c r="K49" s="988"/>
      <c r="L49" s="988"/>
    </row>
  </sheetData>
  <mergeCells count="38">
    <mergeCell ref="I33:I34"/>
    <mergeCell ref="J33:J34"/>
    <mergeCell ref="K33:K34"/>
    <mergeCell ref="L33:L34"/>
    <mergeCell ref="M33:M34"/>
    <mergeCell ref="A49:L49"/>
    <mergeCell ref="C33:C34"/>
    <mergeCell ref="D33:D34"/>
    <mergeCell ref="E33:E34"/>
    <mergeCell ref="F33:F34"/>
    <mergeCell ref="G33:G34"/>
    <mergeCell ref="H33:H34"/>
    <mergeCell ref="L9:L10"/>
    <mergeCell ref="M9:M10"/>
    <mergeCell ref="A25:L25"/>
    <mergeCell ref="A29:M30"/>
    <mergeCell ref="A32:A34"/>
    <mergeCell ref="B32:D32"/>
    <mergeCell ref="E32:G32"/>
    <mergeCell ref="H32:J32"/>
    <mergeCell ref="K32:M32"/>
    <mergeCell ref="B33:B34"/>
    <mergeCell ref="F9:F10"/>
    <mergeCell ref="G9:G10"/>
    <mergeCell ref="H9:H10"/>
    <mergeCell ref="I9:I10"/>
    <mergeCell ref="J9:J10"/>
    <mergeCell ref="K9:K10"/>
    <mergeCell ref="A5:M6"/>
    <mergeCell ref="A8:A10"/>
    <mergeCell ref="B8:D8"/>
    <mergeCell ref="E8:G8"/>
    <mergeCell ref="H8:J8"/>
    <mergeCell ref="K8:M8"/>
    <mergeCell ref="B9:B10"/>
    <mergeCell ref="C9:C10"/>
    <mergeCell ref="D9:D10"/>
    <mergeCell ref="E9:E10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L44"/>
  <sheetViews>
    <sheetView workbookViewId="0">
      <selection activeCell="N23" sqref="N23"/>
    </sheetView>
  </sheetViews>
  <sheetFormatPr defaultRowHeight="12.75"/>
  <cols>
    <col min="1" max="1" width="9.140625" style="419"/>
    <col min="2" max="12" width="12.7109375" style="419" customWidth="1"/>
    <col min="13" max="16384" width="9.140625" style="419"/>
  </cols>
  <sheetData>
    <row r="1" spans="1:12">
      <c r="I1" s="955" t="s">
        <v>1071</v>
      </c>
    </row>
    <row r="2" spans="1:12" ht="20.25" customHeight="1">
      <c r="A2" s="994" t="s">
        <v>1072</v>
      </c>
      <c r="B2" s="994"/>
      <c r="C2" s="994"/>
      <c r="D2" s="994"/>
      <c r="E2" s="994"/>
      <c r="F2" s="994"/>
      <c r="G2" s="994"/>
      <c r="H2" s="994"/>
      <c r="I2" s="994"/>
      <c r="J2" s="995"/>
      <c r="K2" s="995"/>
    </row>
    <row r="3" spans="1:12" ht="15" thickBot="1">
      <c r="A3" s="996"/>
      <c r="B3" s="997"/>
      <c r="C3" s="997"/>
      <c r="D3" s="997"/>
      <c r="E3" s="997"/>
      <c r="F3" s="996"/>
      <c r="G3" s="996"/>
      <c r="H3" s="996"/>
      <c r="I3" s="421" t="s">
        <v>862</v>
      </c>
      <c r="J3" s="996"/>
      <c r="K3" s="998"/>
      <c r="L3" s="423"/>
    </row>
    <row r="4" spans="1:12" ht="30" customHeight="1">
      <c r="A4" s="959" t="s">
        <v>1073</v>
      </c>
      <c r="B4" s="999" t="s">
        <v>1074</v>
      </c>
      <c r="C4" s="1000"/>
      <c r="D4" s="1000"/>
      <c r="E4" s="1001"/>
      <c r="F4" s="1000" t="s">
        <v>1075</v>
      </c>
      <c r="G4" s="1000"/>
      <c r="H4" s="1000"/>
      <c r="I4" s="1001"/>
      <c r="J4" s="1002"/>
      <c r="K4" s="1002"/>
      <c r="L4" s="423"/>
    </row>
    <row r="5" spans="1:12" ht="26.25" thickBot="1">
      <c r="A5" s="971"/>
      <c r="B5" s="1003" t="s">
        <v>1076</v>
      </c>
      <c r="C5" s="1004" t="s">
        <v>1077</v>
      </c>
      <c r="D5" s="1004" t="s">
        <v>1078</v>
      </c>
      <c r="E5" s="1005" t="s">
        <v>1079</v>
      </c>
      <c r="F5" s="1003" t="s">
        <v>1076</v>
      </c>
      <c r="G5" s="1004" t="s">
        <v>1077</v>
      </c>
      <c r="H5" s="1004" t="s">
        <v>1078</v>
      </c>
      <c r="I5" s="1005" t="s">
        <v>1079</v>
      </c>
      <c r="J5" s="1006"/>
      <c r="K5" s="1006"/>
      <c r="L5" s="423"/>
    </row>
    <row r="6" spans="1:12" ht="13.5" thickBot="1">
      <c r="A6" s="1007"/>
      <c r="B6" s="1008" t="s">
        <v>1080</v>
      </c>
      <c r="C6" s="1009">
        <v>1</v>
      </c>
      <c r="D6" s="1009">
        <v>2</v>
      </c>
      <c r="E6" s="1010">
        <v>3</v>
      </c>
      <c r="F6" s="1008" t="s">
        <v>1080</v>
      </c>
      <c r="G6" s="1009">
        <v>1</v>
      </c>
      <c r="H6" s="1009">
        <v>2</v>
      </c>
      <c r="I6" s="1010">
        <v>3</v>
      </c>
      <c r="J6" s="1006"/>
      <c r="K6" s="1006"/>
      <c r="L6" s="423"/>
    </row>
    <row r="7" spans="1:12" ht="14.25">
      <c r="A7" s="1011" t="s">
        <v>1036</v>
      </c>
      <c r="B7" s="1012">
        <f>C7+(D7*E7)</f>
        <v>9000</v>
      </c>
      <c r="C7" s="1013">
        <v>5000</v>
      </c>
      <c r="D7" s="1014">
        <v>4000</v>
      </c>
      <c r="E7" s="1015">
        <v>1</v>
      </c>
      <c r="F7" s="1016">
        <f>G7+(H7*I7)</f>
        <v>13000</v>
      </c>
      <c r="G7" s="1013">
        <v>5000</v>
      </c>
      <c r="H7" s="1014">
        <v>4000</v>
      </c>
      <c r="I7" s="1015">
        <v>2</v>
      </c>
      <c r="J7" s="1017"/>
      <c r="K7" s="1017"/>
      <c r="L7" s="423"/>
    </row>
    <row r="8" spans="1:12" ht="14.25">
      <c r="A8" s="1018" t="s">
        <v>1037</v>
      </c>
      <c r="B8" s="1012">
        <f t="shared" ref="B8:B18" si="0">C8+(D8*E8)</f>
        <v>0</v>
      </c>
      <c r="C8" s="1019"/>
      <c r="D8" s="1020"/>
      <c r="E8" s="1021"/>
      <c r="F8" s="1016">
        <f t="shared" ref="F8:F18" si="1">G8+(H8*I8)</f>
        <v>13000</v>
      </c>
      <c r="G8" s="1019">
        <v>5000</v>
      </c>
      <c r="H8" s="1020">
        <v>4000</v>
      </c>
      <c r="I8" s="1021">
        <v>2</v>
      </c>
      <c r="J8" s="1017"/>
      <c r="K8" s="1017"/>
      <c r="L8" s="423"/>
    </row>
    <row r="9" spans="1:12" ht="14.25">
      <c r="A9" s="1018" t="s">
        <v>1038</v>
      </c>
      <c r="B9" s="1012">
        <f t="shared" si="0"/>
        <v>13000</v>
      </c>
      <c r="C9" s="1019">
        <v>5000</v>
      </c>
      <c r="D9" s="1020">
        <v>4000</v>
      </c>
      <c r="E9" s="1021">
        <v>2</v>
      </c>
      <c r="F9" s="1016">
        <f t="shared" si="1"/>
        <v>13000</v>
      </c>
      <c r="G9" s="1019">
        <v>5000</v>
      </c>
      <c r="H9" s="1020">
        <v>4000</v>
      </c>
      <c r="I9" s="1021">
        <v>2</v>
      </c>
      <c r="J9" s="1017"/>
      <c r="K9" s="1017"/>
      <c r="L9" s="423"/>
    </row>
    <row r="10" spans="1:12" ht="14.25">
      <c r="A10" s="1018" t="s">
        <v>1039</v>
      </c>
      <c r="B10" s="1012">
        <f t="shared" si="0"/>
        <v>13000</v>
      </c>
      <c r="C10" s="1019">
        <v>5000</v>
      </c>
      <c r="D10" s="1020">
        <v>4000</v>
      </c>
      <c r="E10" s="1021">
        <v>2</v>
      </c>
      <c r="F10" s="1016">
        <f t="shared" si="1"/>
        <v>13000</v>
      </c>
      <c r="G10" s="1019">
        <v>5000</v>
      </c>
      <c r="H10" s="1020">
        <v>4000</v>
      </c>
      <c r="I10" s="1021">
        <v>2</v>
      </c>
      <c r="J10" s="1017"/>
      <c r="K10" s="1017"/>
      <c r="L10" s="423"/>
    </row>
    <row r="11" spans="1:12" ht="14.25">
      <c r="A11" s="1018" t="s">
        <v>1040</v>
      </c>
      <c r="B11" s="1012">
        <f t="shared" si="0"/>
        <v>0</v>
      </c>
      <c r="C11" s="1019"/>
      <c r="D11" s="1020"/>
      <c r="E11" s="1021"/>
      <c r="F11" s="1016">
        <f t="shared" si="1"/>
        <v>13000</v>
      </c>
      <c r="G11" s="1019">
        <v>5000</v>
      </c>
      <c r="H11" s="1020">
        <v>4000</v>
      </c>
      <c r="I11" s="1021">
        <v>2</v>
      </c>
      <c r="J11" s="1017"/>
      <c r="K11" s="1017"/>
      <c r="L11" s="423"/>
    </row>
    <row r="12" spans="1:12" ht="14.25">
      <c r="A12" s="1018" t="s">
        <v>1041</v>
      </c>
      <c r="B12" s="1012">
        <f t="shared" si="0"/>
        <v>13000</v>
      </c>
      <c r="C12" s="1019">
        <v>5000</v>
      </c>
      <c r="D12" s="1020">
        <v>4000</v>
      </c>
      <c r="E12" s="1021">
        <v>2</v>
      </c>
      <c r="F12" s="1016">
        <f t="shared" si="1"/>
        <v>13000</v>
      </c>
      <c r="G12" s="1019">
        <v>5000</v>
      </c>
      <c r="H12" s="1020">
        <v>4000</v>
      </c>
      <c r="I12" s="1021">
        <v>2</v>
      </c>
      <c r="J12" s="1017"/>
      <c r="K12" s="1017"/>
      <c r="L12" s="423"/>
    </row>
    <row r="13" spans="1:12" ht="14.25">
      <c r="A13" s="1018" t="s">
        <v>1042</v>
      </c>
      <c r="B13" s="1012">
        <f t="shared" si="0"/>
        <v>13000</v>
      </c>
      <c r="C13" s="1019">
        <v>5000</v>
      </c>
      <c r="D13" s="1020">
        <v>4000</v>
      </c>
      <c r="E13" s="1021">
        <v>2</v>
      </c>
      <c r="F13" s="1016">
        <f t="shared" si="1"/>
        <v>13000</v>
      </c>
      <c r="G13" s="1019">
        <v>5000</v>
      </c>
      <c r="H13" s="1020">
        <v>4000</v>
      </c>
      <c r="I13" s="1021">
        <v>2</v>
      </c>
      <c r="J13" s="1017"/>
      <c r="K13" s="1017"/>
      <c r="L13" s="423"/>
    </row>
    <row r="14" spans="1:12" ht="14.25">
      <c r="A14" s="1018" t="s">
        <v>1043</v>
      </c>
      <c r="B14" s="1012">
        <f t="shared" si="0"/>
        <v>0</v>
      </c>
      <c r="C14" s="1019"/>
      <c r="D14" s="1020"/>
      <c r="E14" s="1021"/>
      <c r="F14" s="1016">
        <f>G14+(H14*I14)</f>
        <v>13000</v>
      </c>
      <c r="G14" s="1019">
        <v>5000</v>
      </c>
      <c r="H14" s="1020">
        <v>4000</v>
      </c>
      <c r="I14" s="1021">
        <v>2</v>
      </c>
      <c r="J14" s="1017"/>
      <c r="K14" s="1017"/>
      <c r="L14" s="423"/>
    </row>
    <row r="15" spans="1:12" ht="14.25">
      <c r="A15" s="1018" t="s">
        <v>1044</v>
      </c>
      <c r="B15" s="1012">
        <f t="shared" si="0"/>
        <v>13000</v>
      </c>
      <c r="C15" s="1019">
        <v>5000</v>
      </c>
      <c r="D15" s="1020">
        <v>4000</v>
      </c>
      <c r="E15" s="1021">
        <v>2</v>
      </c>
      <c r="F15" s="1016">
        <f t="shared" si="1"/>
        <v>13000</v>
      </c>
      <c r="G15" s="1019">
        <v>5000</v>
      </c>
      <c r="H15" s="1020">
        <v>4000</v>
      </c>
      <c r="I15" s="1021">
        <v>2</v>
      </c>
      <c r="J15" s="1017"/>
      <c r="K15" s="1017"/>
      <c r="L15" s="423"/>
    </row>
    <row r="16" spans="1:12" ht="14.25">
      <c r="A16" s="1018" t="s">
        <v>1045</v>
      </c>
      <c r="B16" s="1012">
        <f t="shared" si="0"/>
        <v>9000</v>
      </c>
      <c r="C16" s="1019">
        <v>5000</v>
      </c>
      <c r="D16" s="1020">
        <v>4000</v>
      </c>
      <c r="E16" s="1021">
        <v>1</v>
      </c>
      <c r="F16" s="1016">
        <f t="shared" si="1"/>
        <v>13000</v>
      </c>
      <c r="G16" s="1019">
        <v>5000</v>
      </c>
      <c r="H16" s="1020">
        <v>4000</v>
      </c>
      <c r="I16" s="1021">
        <v>2</v>
      </c>
      <c r="J16" s="1017"/>
      <c r="K16" s="1017"/>
      <c r="L16" s="423"/>
    </row>
    <row r="17" spans="1:12" ht="14.25">
      <c r="A17" s="1018" t="s">
        <v>1046</v>
      </c>
      <c r="B17" s="1012">
        <f t="shared" si="0"/>
        <v>13000</v>
      </c>
      <c r="C17" s="1019">
        <v>5000</v>
      </c>
      <c r="D17" s="1020">
        <v>4000</v>
      </c>
      <c r="E17" s="1021">
        <v>2</v>
      </c>
      <c r="F17" s="1016">
        <f t="shared" si="1"/>
        <v>13000</v>
      </c>
      <c r="G17" s="1019">
        <v>5000</v>
      </c>
      <c r="H17" s="1020">
        <v>4000</v>
      </c>
      <c r="I17" s="1021">
        <v>2</v>
      </c>
      <c r="J17" s="1017"/>
      <c r="K17" s="1017"/>
      <c r="L17" s="423"/>
    </row>
    <row r="18" spans="1:12" ht="15" thickBot="1">
      <c r="A18" s="1022" t="s">
        <v>1047</v>
      </c>
      <c r="B18" s="1012">
        <f t="shared" si="0"/>
        <v>13000</v>
      </c>
      <c r="C18" s="1023">
        <v>5000</v>
      </c>
      <c r="D18" s="1024">
        <v>4000</v>
      </c>
      <c r="E18" s="1025">
        <v>2</v>
      </c>
      <c r="F18" s="1016">
        <f t="shared" si="1"/>
        <v>13000</v>
      </c>
      <c r="G18" s="1023">
        <v>5000</v>
      </c>
      <c r="H18" s="1024">
        <v>4000</v>
      </c>
      <c r="I18" s="1025">
        <v>2</v>
      </c>
      <c r="J18" s="1017"/>
      <c r="K18" s="1017"/>
      <c r="L18" s="423"/>
    </row>
    <row r="19" spans="1:12" ht="15" thickBot="1">
      <c r="A19" s="1026" t="s">
        <v>872</v>
      </c>
      <c r="B19" s="1027">
        <f>SUM(B7:B18)</f>
        <v>109000</v>
      </c>
      <c r="C19" s="1028">
        <f>SUM(C7:C18)</f>
        <v>45000</v>
      </c>
      <c r="D19" s="1028">
        <f>SUM(D7:D18)</f>
        <v>36000</v>
      </c>
      <c r="E19" s="1029">
        <v>2</v>
      </c>
      <c r="F19" s="1027">
        <f>SUM(F7:F18)</f>
        <v>156000</v>
      </c>
      <c r="G19" s="1028">
        <v>55000</v>
      </c>
      <c r="H19" s="1028">
        <v>88000</v>
      </c>
      <c r="I19" s="1029"/>
      <c r="J19" s="1017"/>
      <c r="K19" s="1017"/>
      <c r="L19" s="423"/>
    </row>
    <row r="20" spans="1:12" ht="15" thickBot="1">
      <c r="A20" s="1030" t="s">
        <v>1048</v>
      </c>
      <c r="B20" s="1031">
        <f>B19/9</f>
        <v>12111.111111111111</v>
      </c>
      <c r="C20" s="1032">
        <v>5000</v>
      </c>
      <c r="D20" s="1033">
        <v>4000</v>
      </c>
      <c r="E20" s="1034"/>
      <c r="F20" s="1031">
        <v>13000</v>
      </c>
      <c r="G20" s="1032">
        <v>5000</v>
      </c>
      <c r="H20" s="1033">
        <v>4000</v>
      </c>
      <c r="I20" s="1034"/>
      <c r="J20" s="1017"/>
      <c r="K20" s="1017"/>
      <c r="L20" s="423"/>
    </row>
    <row r="24" spans="1:12" ht="20.25" customHeight="1">
      <c r="A24" s="994" t="s">
        <v>1081</v>
      </c>
      <c r="B24" s="994"/>
      <c r="C24" s="994"/>
      <c r="D24" s="994"/>
      <c r="E24" s="994"/>
      <c r="F24" s="994"/>
      <c r="G24" s="994"/>
      <c r="H24" s="994"/>
      <c r="I24" s="994"/>
      <c r="J24" s="1035"/>
      <c r="K24" s="1035"/>
    </row>
    <row r="25" spans="1:12" ht="15" thickBot="1">
      <c r="A25" s="1036"/>
      <c r="B25" s="1037"/>
      <c r="C25" s="1037"/>
      <c r="D25" s="1037"/>
      <c r="E25" s="1037"/>
      <c r="F25" s="1036"/>
      <c r="G25" s="1017"/>
      <c r="H25" s="1017"/>
      <c r="I25" s="1038" t="s">
        <v>862</v>
      </c>
      <c r="J25" s="996"/>
      <c r="K25" s="998"/>
    </row>
    <row r="26" spans="1:12" ht="30" customHeight="1">
      <c r="A26" s="963" t="s">
        <v>1073</v>
      </c>
      <c r="B26" s="1039" t="s">
        <v>1082</v>
      </c>
      <c r="C26" s="1000"/>
      <c r="D26" s="1000"/>
      <c r="E26" s="1000"/>
      <c r="F26" s="999" t="s">
        <v>1083</v>
      </c>
      <c r="G26" s="1000"/>
      <c r="H26" s="1000"/>
      <c r="I26" s="1001"/>
    </row>
    <row r="27" spans="1:12" ht="30" customHeight="1" thickBot="1">
      <c r="A27" s="1040"/>
      <c r="B27" s="1004" t="s">
        <v>1076</v>
      </c>
      <c r="C27" s="1004" t="s">
        <v>1077</v>
      </c>
      <c r="D27" s="1004" t="s">
        <v>1078</v>
      </c>
      <c r="E27" s="1005" t="s">
        <v>1079</v>
      </c>
      <c r="F27" s="1003" t="s">
        <v>1076</v>
      </c>
      <c r="G27" s="1004" t="s">
        <v>1077</v>
      </c>
      <c r="H27" s="1004" t="s">
        <v>1078</v>
      </c>
      <c r="I27" s="1005" t="s">
        <v>1079</v>
      </c>
    </row>
    <row r="28" spans="1:12" ht="13.5" thickBot="1">
      <c r="A28" s="1041"/>
      <c r="B28" s="1009" t="s">
        <v>1080</v>
      </c>
      <c r="C28" s="1009">
        <v>1</v>
      </c>
      <c r="D28" s="1009">
        <v>2</v>
      </c>
      <c r="E28" s="1010">
        <v>3</v>
      </c>
      <c r="F28" s="1008" t="s">
        <v>1080</v>
      </c>
      <c r="G28" s="1009">
        <v>1</v>
      </c>
      <c r="H28" s="1009">
        <v>2</v>
      </c>
      <c r="I28" s="1010">
        <v>3</v>
      </c>
    </row>
    <row r="29" spans="1:12" ht="14.25">
      <c r="A29" s="1042" t="s">
        <v>1036</v>
      </c>
      <c r="B29" s="1013">
        <f>C29+(D29*E29)</f>
        <v>13888.89</v>
      </c>
      <c r="C29" s="1043">
        <v>7716.05</v>
      </c>
      <c r="D29" s="1044">
        <v>6172.84</v>
      </c>
      <c r="E29" s="1015">
        <v>1</v>
      </c>
      <c r="F29" s="1016">
        <f>G29+(H29*I29)</f>
        <v>20061.73</v>
      </c>
      <c r="G29" s="1043">
        <v>7716.05</v>
      </c>
      <c r="H29" s="1045">
        <v>6172.84</v>
      </c>
      <c r="I29" s="1015">
        <v>2</v>
      </c>
    </row>
    <row r="30" spans="1:12" ht="14.25">
      <c r="A30" s="1046" t="s">
        <v>1037</v>
      </c>
      <c r="B30" s="1013">
        <f t="shared" ref="B30:B39" si="2">C30+(D30*E30)</f>
        <v>0</v>
      </c>
      <c r="C30" s="1019"/>
      <c r="D30" s="1020"/>
      <c r="E30" s="1020"/>
      <c r="F30" s="1016">
        <f>G30+(H30*I30)</f>
        <v>20061.73</v>
      </c>
      <c r="G30" s="1043">
        <v>7716.05</v>
      </c>
      <c r="H30" s="1045">
        <v>6172.84</v>
      </c>
      <c r="I30" s="1015">
        <v>2</v>
      </c>
    </row>
    <row r="31" spans="1:12" ht="14.25">
      <c r="A31" s="1046" t="s">
        <v>1038</v>
      </c>
      <c r="B31" s="1013">
        <f t="shared" si="2"/>
        <v>20061.650000000001</v>
      </c>
      <c r="C31" s="1043">
        <v>7716.05</v>
      </c>
      <c r="D31" s="1047">
        <v>6172.8</v>
      </c>
      <c r="E31" s="1020">
        <v>2</v>
      </c>
      <c r="F31" s="1016">
        <f>G31+(H31*I31)</f>
        <v>20061.73</v>
      </c>
      <c r="G31" s="1043">
        <v>7716.05</v>
      </c>
      <c r="H31" s="1045">
        <v>6172.84</v>
      </c>
      <c r="I31" s="1015">
        <v>2</v>
      </c>
    </row>
    <row r="32" spans="1:12" ht="14.25">
      <c r="A32" s="1046" t="s">
        <v>1039</v>
      </c>
      <c r="B32" s="1013">
        <f t="shared" si="2"/>
        <v>20061.650000000001</v>
      </c>
      <c r="C32" s="1043">
        <v>7716.05</v>
      </c>
      <c r="D32" s="1047">
        <v>6172.8</v>
      </c>
      <c r="E32" s="1020">
        <v>2</v>
      </c>
      <c r="F32" s="1016">
        <f>G32+(H32*I32)</f>
        <v>20061.73</v>
      </c>
      <c r="G32" s="1043">
        <v>7716.05</v>
      </c>
      <c r="H32" s="1045">
        <v>6172.84</v>
      </c>
      <c r="I32" s="1015">
        <v>2</v>
      </c>
    </row>
    <row r="33" spans="1:11" ht="14.25">
      <c r="A33" s="1046" t="s">
        <v>1040</v>
      </c>
      <c r="B33" s="1013">
        <f t="shared" si="2"/>
        <v>0</v>
      </c>
      <c r="C33" s="1019"/>
      <c r="D33" s="1047"/>
      <c r="E33" s="1020"/>
      <c r="F33" s="1016">
        <f>G33+(H33*I33)</f>
        <v>20061.73</v>
      </c>
      <c r="G33" s="1043">
        <v>7716.05</v>
      </c>
      <c r="H33" s="1045">
        <v>6172.84</v>
      </c>
      <c r="I33" s="1021">
        <v>2</v>
      </c>
    </row>
    <row r="34" spans="1:11" ht="14.25">
      <c r="A34" s="1046" t="s">
        <v>1041</v>
      </c>
      <c r="B34" s="1013">
        <f t="shared" si="2"/>
        <v>20061.650000000001</v>
      </c>
      <c r="C34" s="1043">
        <v>7716.05</v>
      </c>
      <c r="D34" s="1047">
        <v>6172.8</v>
      </c>
      <c r="E34" s="1020">
        <v>2</v>
      </c>
      <c r="F34" s="1016">
        <f t="shared" ref="F34:F40" si="3">G34+(H34*I34)</f>
        <v>20061.73</v>
      </c>
      <c r="G34" s="1043">
        <v>7716.05</v>
      </c>
      <c r="H34" s="1045">
        <v>6172.84</v>
      </c>
      <c r="I34" s="1015">
        <v>2</v>
      </c>
    </row>
    <row r="35" spans="1:11" ht="14.25">
      <c r="A35" s="1046" t="s">
        <v>1042</v>
      </c>
      <c r="B35" s="1013">
        <f t="shared" si="2"/>
        <v>20061.650000000001</v>
      </c>
      <c r="C35" s="1043">
        <v>7716.05</v>
      </c>
      <c r="D35" s="1047">
        <v>6172.8</v>
      </c>
      <c r="E35" s="1020">
        <v>2</v>
      </c>
      <c r="F35" s="1016">
        <f t="shared" si="3"/>
        <v>20061.73</v>
      </c>
      <c r="G35" s="1043">
        <v>7716.05</v>
      </c>
      <c r="H35" s="1045">
        <v>6172.84</v>
      </c>
      <c r="I35" s="1015">
        <v>2</v>
      </c>
    </row>
    <row r="36" spans="1:11" ht="14.25">
      <c r="A36" s="1046" t="s">
        <v>1043</v>
      </c>
      <c r="B36" s="1013">
        <f t="shared" si="2"/>
        <v>0</v>
      </c>
      <c r="C36" s="1013"/>
      <c r="D36" s="1047"/>
      <c r="E36" s="1020"/>
      <c r="F36" s="1016">
        <f t="shared" si="3"/>
        <v>20061.73</v>
      </c>
      <c r="G36" s="1043">
        <v>7716.05</v>
      </c>
      <c r="H36" s="1045">
        <v>6172.84</v>
      </c>
      <c r="I36" s="1015">
        <v>2</v>
      </c>
    </row>
    <row r="37" spans="1:11" ht="14.25">
      <c r="A37" s="1046" t="s">
        <v>1044</v>
      </c>
      <c r="B37" s="1013">
        <f t="shared" si="2"/>
        <v>20061.650000000001</v>
      </c>
      <c r="C37" s="1043">
        <v>7716.05</v>
      </c>
      <c r="D37" s="1047">
        <v>6172.8</v>
      </c>
      <c r="E37" s="1020">
        <v>2</v>
      </c>
      <c r="F37" s="1016">
        <f t="shared" si="3"/>
        <v>20061.73</v>
      </c>
      <c r="G37" s="1043">
        <v>7716.05</v>
      </c>
      <c r="H37" s="1045">
        <v>6172.84</v>
      </c>
      <c r="I37" s="1015">
        <v>2</v>
      </c>
    </row>
    <row r="38" spans="1:11" ht="14.25">
      <c r="A38" s="1046" t="s">
        <v>1045</v>
      </c>
      <c r="B38" s="1013">
        <f t="shared" si="2"/>
        <v>13888.85</v>
      </c>
      <c r="C38" s="1043">
        <v>7716.05</v>
      </c>
      <c r="D38" s="1047">
        <v>6172.8</v>
      </c>
      <c r="E38" s="1020">
        <v>1</v>
      </c>
      <c r="F38" s="1016">
        <f t="shared" si="3"/>
        <v>20061.73</v>
      </c>
      <c r="G38" s="1043">
        <v>7716.05</v>
      </c>
      <c r="H38" s="1045">
        <v>6172.84</v>
      </c>
      <c r="I38" s="1015">
        <v>2</v>
      </c>
    </row>
    <row r="39" spans="1:11" ht="14.25">
      <c r="A39" s="1046" t="s">
        <v>1046</v>
      </c>
      <c r="B39" s="1013">
        <f t="shared" si="2"/>
        <v>20061.650000000001</v>
      </c>
      <c r="C39" s="1043">
        <v>7716.05</v>
      </c>
      <c r="D39" s="1047">
        <v>6172.8</v>
      </c>
      <c r="E39" s="1020">
        <v>2</v>
      </c>
      <c r="F39" s="1016">
        <f t="shared" si="3"/>
        <v>20061.73</v>
      </c>
      <c r="G39" s="1043">
        <v>7716.05</v>
      </c>
      <c r="H39" s="1045">
        <v>6172.84</v>
      </c>
      <c r="I39" s="1015">
        <v>2</v>
      </c>
    </row>
    <row r="40" spans="1:11" ht="15" thickBot="1">
      <c r="A40" s="1048" t="s">
        <v>1047</v>
      </c>
      <c r="B40" s="1013">
        <f>C40+(D40*E40)</f>
        <v>20061.650000000001</v>
      </c>
      <c r="C40" s="1043">
        <v>7716.05</v>
      </c>
      <c r="D40" s="1047">
        <v>6172.8</v>
      </c>
      <c r="E40" s="1024">
        <v>2</v>
      </c>
      <c r="F40" s="1013">
        <f t="shared" si="3"/>
        <v>20061.73</v>
      </c>
      <c r="G40" s="1043">
        <v>7716.05</v>
      </c>
      <c r="H40" s="1045">
        <v>6172.84</v>
      </c>
      <c r="I40" s="1015">
        <v>2</v>
      </c>
    </row>
    <row r="41" spans="1:11" ht="13.5" thickBot="1">
      <c r="A41" s="1049" t="s">
        <v>872</v>
      </c>
      <c r="B41" s="1028">
        <f>SUM(B29:B40)</f>
        <v>168209.28999999998</v>
      </c>
      <c r="C41" s="1028">
        <f>SUM(C29:C40)</f>
        <v>69444.450000000012</v>
      </c>
      <c r="D41" s="1028">
        <f>SUM(D29:D40)</f>
        <v>55555.240000000005</v>
      </c>
      <c r="E41" s="1028"/>
      <c r="F41" s="1050">
        <f>SUM(F29:F40)</f>
        <v>240740.76000000004</v>
      </c>
      <c r="G41" s="1028">
        <f>SUM(G29:G40)</f>
        <v>92592.60000000002</v>
      </c>
      <c r="H41" s="1028">
        <f>SUM(H29:H40)</f>
        <v>74074.079999999987</v>
      </c>
      <c r="I41" s="1029"/>
    </row>
    <row r="42" spans="1:11" ht="15" thickBot="1">
      <c r="A42" s="1051" t="s">
        <v>1048</v>
      </c>
      <c r="B42" s="1032">
        <f>B41/9</f>
        <v>18689.921111111107</v>
      </c>
      <c r="C42" s="1032">
        <v>7813</v>
      </c>
      <c r="D42" s="1033">
        <v>6172.8</v>
      </c>
      <c r="E42" s="1033"/>
      <c r="F42" s="1052">
        <v>20440</v>
      </c>
      <c r="G42" s="1032">
        <v>7716.05</v>
      </c>
      <c r="H42" s="1033">
        <v>6172.84</v>
      </c>
      <c r="I42" s="1034"/>
    </row>
    <row r="43" spans="1:11" ht="14.25">
      <c r="A43" s="1053"/>
      <c r="B43" s="1054"/>
      <c r="C43" s="1054"/>
      <c r="D43" s="1017"/>
      <c r="E43" s="1017"/>
      <c r="F43" s="1017"/>
      <c r="G43" s="1054"/>
      <c r="H43" s="1054"/>
      <c r="I43" s="1017"/>
      <c r="J43" s="1017"/>
      <c r="K43" s="1017"/>
    </row>
    <row r="44" spans="1:11" ht="14.25">
      <c r="A44" s="1053"/>
      <c r="B44" s="1054"/>
      <c r="C44" s="1054"/>
      <c r="D44" s="1017"/>
      <c r="E44" s="1017"/>
      <c r="F44" s="1017"/>
      <c r="G44" s="1054"/>
      <c r="H44" s="1054"/>
      <c r="I44" s="1017"/>
      <c r="J44" s="1017"/>
      <c r="K44" s="1017"/>
    </row>
  </sheetData>
  <mergeCells count="8">
    <mergeCell ref="A2:I2"/>
    <mergeCell ref="A4:A5"/>
    <mergeCell ref="B4:E4"/>
    <mergeCell ref="F4:I4"/>
    <mergeCell ref="A24:I24"/>
    <mergeCell ref="A26:A27"/>
    <mergeCell ref="B26:E26"/>
    <mergeCell ref="F26:I2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L51"/>
  <sheetViews>
    <sheetView workbookViewId="0">
      <selection activeCell="K10" sqref="K10"/>
    </sheetView>
  </sheetViews>
  <sheetFormatPr defaultRowHeight="12.75"/>
  <cols>
    <col min="1" max="1" width="9.140625" style="419"/>
    <col min="2" max="12" width="12.7109375" style="419" customWidth="1"/>
    <col min="13" max="16384" width="9.140625" style="419"/>
  </cols>
  <sheetData>
    <row r="1" spans="1:12">
      <c r="I1" s="955" t="s">
        <v>1084</v>
      </c>
    </row>
    <row r="2" spans="1:12" ht="21.75" customHeight="1">
      <c r="A2" s="994" t="s">
        <v>1085</v>
      </c>
      <c r="B2" s="994"/>
      <c r="C2" s="994"/>
      <c r="D2" s="994"/>
      <c r="E2" s="994"/>
      <c r="F2" s="994"/>
      <c r="G2" s="994"/>
      <c r="H2" s="994"/>
      <c r="I2" s="994"/>
      <c r="J2" s="995"/>
      <c r="K2" s="995"/>
    </row>
    <row r="3" spans="1:12" ht="15" thickBot="1">
      <c r="A3" s="996"/>
      <c r="B3" s="997"/>
      <c r="C3" s="997"/>
      <c r="D3" s="997"/>
      <c r="E3" s="997"/>
      <c r="F3" s="996"/>
      <c r="G3" s="996"/>
      <c r="H3" s="996"/>
      <c r="I3" s="421" t="s">
        <v>862</v>
      </c>
      <c r="J3" s="996"/>
      <c r="K3" s="998"/>
      <c r="L3" s="423"/>
    </row>
    <row r="4" spans="1:12" ht="30" customHeight="1">
      <c r="A4" s="1055" t="s">
        <v>1073</v>
      </c>
      <c r="B4" s="999" t="s">
        <v>1086</v>
      </c>
      <c r="C4" s="1000"/>
      <c r="D4" s="1000"/>
      <c r="E4" s="1001"/>
      <c r="F4" s="1000" t="s">
        <v>1087</v>
      </c>
      <c r="G4" s="1000"/>
      <c r="H4" s="1000"/>
      <c r="I4" s="1001"/>
      <c r="J4" s="1002"/>
      <c r="K4" s="1002"/>
      <c r="L4" s="423"/>
    </row>
    <row r="5" spans="1:12" ht="30" customHeight="1" thickBot="1">
      <c r="A5" s="1056"/>
      <c r="B5" s="1057" t="s">
        <v>1076</v>
      </c>
      <c r="C5" s="1058" t="s">
        <v>1077</v>
      </c>
      <c r="D5" s="1058" t="s">
        <v>1078</v>
      </c>
      <c r="E5" s="1059" t="s">
        <v>1079</v>
      </c>
      <c r="F5" s="1057" t="s">
        <v>1076</v>
      </c>
      <c r="G5" s="1058" t="s">
        <v>1077</v>
      </c>
      <c r="H5" s="1058" t="s">
        <v>1078</v>
      </c>
      <c r="I5" s="1059" t="s">
        <v>1079</v>
      </c>
      <c r="J5" s="1006"/>
      <c r="K5" s="1006"/>
      <c r="L5" s="423"/>
    </row>
    <row r="6" spans="1:12" ht="15" thickBot="1">
      <c r="A6" s="1060"/>
      <c r="B6" s="1008" t="s">
        <v>1080</v>
      </c>
      <c r="C6" s="1009">
        <v>1</v>
      </c>
      <c r="D6" s="1009">
        <v>2</v>
      </c>
      <c r="E6" s="1010">
        <v>3</v>
      </c>
      <c r="F6" s="1008" t="s">
        <v>1080</v>
      </c>
      <c r="G6" s="1009">
        <v>1</v>
      </c>
      <c r="H6" s="1009">
        <v>2</v>
      </c>
      <c r="I6" s="1010">
        <v>3</v>
      </c>
      <c r="J6" s="1006"/>
      <c r="K6" s="1006"/>
      <c r="L6" s="423"/>
    </row>
    <row r="7" spans="1:12" ht="14.25">
      <c r="A7" s="1011" t="s">
        <v>1036</v>
      </c>
      <c r="B7" s="1016">
        <f>C7+(D7*E7)</f>
        <v>0</v>
      </c>
      <c r="C7" s="1013"/>
      <c r="D7" s="1014"/>
      <c r="E7" s="1015"/>
      <c r="F7" s="1016">
        <f>G7+(H7*I7)</f>
        <v>0</v>
      </c>
      <c r="G7" s="1013"/>
      <c r="H7" s="1014"/>
      <c r="I7" s="1015"/>
      <c r="J7" s="1017"/>
      <c r="K7" s="1017"/>
      <c r="L7" s="423"/>
    </row>
    <row r="8" spans="1:12" ht="14.25">
      <c r="A8" s="1018" t="s">
        <v>1037</v>
      </c>
      <c r="B8" s="1016">
        <f t="shared" ref="B8:B18" si="0">C8+(D8*E8)</f>
        <v>0</v>
      </c>
      <c r="C8" s="1019"/>
      <c r="D8" s="1020"/>
      <c r="E8" s="1021"/>
      <c r="F8" s="1061">
        <f t="shared" ref="F8:F18" si="1">G8+(H8*I8)</f>
        <v>0</v>
      </c>
      <c r="G8" s="1019"/>
      <c r="H8" s="1020"/>
      <c r="I8" s="1021"/>
      <c r="J8" s="1017"/>
      <c r="K8" s="1017"/>
      <c r="L8" s="423"/>
    </row>
    <row r="9" spans="1:12" ht="14.25">
      <c r="A9" s="1018" t="s">
        <v>1038</v>
      </c>
      <c r="B9" s="1016">
        <f t="shared" si="0"/>
        <v>0</v>
      </c>
      <c r="C9" s="1019"/>
      <c r="D9" s="1020"/>
      <c r="E9" s="1021"/>
      <c r="F9" s="1061">
        <f t="shared" si="1"/>
        <v>0</v>
      </c>
      <c r="G9" s="1019"/>
      <c r="H9" s="1020"/>
      <c r="I9" s="1021"/>
      <c r="J9" s="1017"/>
      <c r="K9" s="1017"/>
      <c r="L9" s="423"/>
    </row>
    <row r="10" spans="1:12" ht="14.25">
      <c r="A10" s="1018" t="s">
        <v>1039</v>
      </c>
      <c r="B10" s="1016">
        <f t="shared" si="0"/>
        <v>0</v>
      </c>
      <c r="C10" s="1019"/>
      <c r="D10" s="1020"/>
      <c r="E10" s="1021"/>
      <c r="F10" s="1061">
        <f t="shared" si="1"/>
        <v>0</v>
      </c>
      <c r="G10" s="1019"/>
      <c r="H10" s="1020"/>
      <c r="I10" s="1021"/>
      <c r="J10" s="1017"/>
      <c r="K10" s="1017"/>
      <c r="L10" s="423"/>
    </row>
    <row r="11" spans="1:12" ht="14.25">
      <c r="A11" s="1018" t="s">
        <v>1040</v>
      </c>
      <c r="B11" s="1016">
        <f t="shared" si="0"/>
        <v>0</v>
      </c>
      <c r="C11" s="1019"/>
      <c r="D11" s="1020"/>
      <c r="E11" s="1021"/>
      <c r="F11" s="1061">
        <f t="shared" si="1"/>
        <v>0</v>
      </c>
      <c r="G11" s="1019"/>
      <c r="H11" s="1020"/>
      <c r="I11" s="1021"/>
      <c r="J11" s="1017"/>
      <c r="K11" s="1017"/>
      <c r="L11" s="423"/>
    </row>
    <row r="12" spans="1:12" ht="14.25">
      <c r="A12" s="1018" t="s">
        <v>1041</v>
      </c>
      <c r="B12" s="1016">
        <f t="shared" si="0"/>
        <v>0</v>
      </c>
      <c r="C12" s="1019"/>
      <c r="D12" s="1020"/>
      <c r="E12" s="1021"/>
      <c r="F12" s="1061">
        <f t="shared" si="1"/>
        <v>0</v>
      </c>
      <c r="G12" s="1019"/>
      <c r="H12" s="1020"/>
      <c r="I12" s="1021"/>
      <c r="J12" s="1017"/>
      <c r="K12" s="1017"/>
      <c r="L12" s="423"/>
    </row>
    <row r="13" spans="1:12" ht="14.25">
      <c r="A13" s="1018" t="s">
        <v>1042</v>
      </c>
      <c r="B13" s="1016">
        <f t="shared" si="0"/>
        <v>0</v>
      </c>
      <c r="C13" s="1019"/>
      <c r="D13" s="1020"/>
      <c r="E13" s="1021"/>
      <c r="F13" s="1061">
        <f t="shared" si="1"/>
        <v>0</v>
      </c>
      <c r="G13" s="1019"/>
      <c r="H13" s="1020"/>
      <c r="I13" s="1021"/>
      <c r="J13" s="1017"/>
      <c r="K13" s="1017"/>
      <c r="L13" s="423"/>
    </row>
    <row r="14" spans="1:12" ht="14.25">
      <c r="A14" s="1018" t="s">
        <v>1043</v>
      </c>
      <c r="B14" s="1016">
        <f t="shared" si="0"/>
        <v>0</v>
      </c>
      <c r="C14" s="1019"/>
      <c r="D14" s="1020"/>
      <c r="E14" s="1021"/>
      <c r="F14" s="1061">
        <f t="shared" si="1"/>
        <v>0</v>
      </c>
      <c r="G14" s="1019"/>
      <c r="H14" s="1020"/>
      <c r="I14" s="1021"/>
      <c r="J14" s="1017"/>
      <c r="K14" s="1017"/>
      <c r="L14" s="423"/>
    </row>
    <row r="15" spans="1:12" ht="14.25">
      <c r="A15" s="1018" t="s">
        <v>1044</v>
      </c>
      <c r="B15" s="1016">
        <f t="shared" si="0"/>
        <v>0</v>
      </c>
      <c r="C15" s="1019"/>
      <c r="D15" s="1020"/>
      <c r="E15" s="1021"/>
      <c r="F15" s="1061">
        <f t="shared" si="1"/>
        <v>0</v>
      </c>
      <c r="G15" s="1019"/>
      <c r="H15" s="1020"/>
      <c r="I15" s="1021"/>
      <c r="J15" s="1017"/>
      <c r="K15" s="1017"/>
      <c r="L15" s="423"/>
    </row>
    <row r="16" spans="1:12" ht="14.25">
      <c r="A16" s="1018" t="s">
        <v>1045</v>
      </c>
      <c r="B16" s="1016">
        <f t="shared" si="0"/>
        <v>0</v>
      </c>
      <c r="C16" s="1019"/>
      <c r="D16" s="1020"/>
      <c r="E16" s="1021"/>
      <c r="F16" s="1061">
        <f t="shared" si="1"/>
        <v>0</v>
      </c>
      <c r="G16" s="1019"/>
      <c r="H16" s="1020"/>
      <c r="I16" s="1021"/>
      <c r="J16" s="1017"/>
      <c r="K16" s="1017"/>
      <c r="L16" s="423"/>
    </row>
    <row r="17" spans="1:12" ht="14.25">
      <c r="A17" s="1018" t="s">
        <v>1046</v>
      </c>
      <c r="B17" s="1016">
        <f t="shared" si="0"/>
        <v>0</v>
      </c>
      <c r="C17" s="1019"/>
      <c r="D17" s="1020"/>
      <c r="E17" s="1021"/>
      <c r="F17" s="1061">
        <f t="shared" si="1"/>
        <v>0</v>
      </c>
      <c r="G17" s="1019"/>
      <c r="H17" s="1020"/>
      <c r="I17" s="1021"/>
      <c r="J17" s="1017"/>
      <c r="K17" s="1017"/>
      <c r="L17" s="423"/>
    </row>
    <row r="18" spans="1:12" ht="15" thickBot="1">
      <c r="A18" s="1022" t="s">
        <v>1047</v>
      </c>
      <c r="B18" s="1016">
        <f t="shared" si="0"/>
        <v>0</v>
      </c>
      <c r="C18" s="1023"/>
      <c r="D18" s="1024"/>
      <c r="E18" s="1025"/>
      <c r="F18" s="1062">
        <f t="shared" si="1"/>
        <v>0</v>
      </c>
      <c r="G18" s="1023"/>
      <c r="H18" s="1024"/>
      <c r="I18" s="1025"/>
      <c r="J18" s="1017"/>
      <c r="K18" s="1017"/>
      <c r="L18" s="423"/>
    </row>
    <row r="19" spans="1:12" ht="15" thickBot="1">
      <c r="A19" s="1026" t="s">
        <v>872</v>
      </c>
      <c r="B19" s="1027">
        <f>SUM(B7:B18)</f>
        <v>0</v>
      </c>
      <c r="C19" s="1028"/>
      <c r="D19" s="1028"/>
      <c r="E19" s="1029"/>
      <c r="F19" s="1027">
        <f>SUM(F7:F18)</f>
        <v>0</v>
      </c>
      <c r="G19" s="1028"/>
      <c r="H19" s="1028"/>
      <c r="I19" s="1029"/>
      <c r="J19" s="1017"/>
      <c r="K19" s="1017"/>
      <c r="L19" s="423"/>
    </row>
    <row r="20" spans="1:12" ht="15" thickBot="1">
      <c r="A20" s="1030" t="s">
        <v>1048</v>
      </c>
      <c r="B20" s="1063"/>
      <c r="C20" s="1064"/>
      <c r="D20" s="1064"/>
      <c r="E20" s="1065"/>
      <c r="F20" s="1063"/>
      <c r="G20" s="1064"/>
      <c r="H20" s="1064"/>
      <c r="I20" s="1065"/>
      <c r="J20" s="1017"/>
      <c r="K20" s="1017"/>
      <c r="L20" s="423"/>
    </row>
    <row r="24" spans="1:12" ht="20.25" customHeight="1">
      <c r="A24" s="994" t="s">
        <v>1088</v>
      </c>
      <c r="B24" s="994"/>
      <c r="C24" s="994"/>
      <c r="D24" s="994"/>
      <c r="E24" s="994"/>
      <c r="F24" s="994"/>
      <c r="G24" s="994"/>
      <c r="H24" s="994"/>
      <c r="I24" s="994"/>
      <c r="J24" s="1035"/>
      <c r="K24" s="1035"/>
    </row>
    <row r="25" spans="1:12" ht="15" thickBot="1">
      <c r="A25" s="1036"/>
      <c r="B25" s="1037"/>
      <c r="C25" s="1037"/>
      <c r="D25" s="1037"/>
      <c r="E25" s="1037"/>
      <c r="F25" s="1036"/>
      <c r="G25" s="1017"/>
      <c r="H25" s="1017"/>
      <c r="I25" s="1038" t="s">
        <v>862</v>
      </c>
      <c r="J25" s="996"/>
      <c r="K25" s="998"/>
    </row>
    <row r="26" spans="1:12" ht="30" customHeight="1">
      <c r="A26" s="1066" t="s">
        <v>1073</v>
      </c>
      <c r="B26" s="1039" t="s">
        <v>1089</v>
      </c>
      <c r="C26" s="1000"/>
      <c r="D26" s="1000"/>
      <c r="E26" s="1001"/>
      <c r="F26" s="999" t="s">
        <v>1090</v>
      </c>
      <c r="G26" s="1000"/>
      <c r="H26" s="1000"/>
      <c r="I26" s="1001"/>
    </row>
    <row r="27" spans="1:12" ht="30" customHeight="1" thickBot="1">
      <c r="A27" s="1067"/>
      <c r="B27" s="1058" t="s">
        <v>1076</v>
      </c>
      <c r="C27" s="1058" t="s">
        <v>1077</v>
      </c>
      <c r="D27" s="1058" t="s">
        <v>1078</v>
      </c>
      <c r="E27" s="1059" t="s">
        <v>1079</v>
      </c>
      <c r="F27" s="1057" t="s">
        <v>1076</v>
      </c>
      <c r="G27" s="1058" t="s">
        <v>1077</v>
      </c>
      <c r="H27" s="1058" t="s">
        <v>1078</v>
      </c>
      <c r="I27" s="1059" t="s">
        <v>1079</v>
      </c>
    </row>
    <row r="28" spans="1:12" ht="15" thickBot="1">
      <c r="A28" s="1068"/>
      <c r="B28" s="1009" t="s">
        <v>1080</v>
      </c>
      <c r="C28" s="1009">
        <v>1</v>
      </c>
      <c r="D28" s="1009">
        <v>2</v>
      </c>
      <c r="E28" s="1010">
        <v>3</v>
      </c>
      <c r="F28" s="1008" t="s">
        <v>1080</v>
      </c>
      <c r="G28" s="1009">
        <v>1</v>
      </c>
      <c r="H28" s="1009">
        <v>2</v>
      </c>
      <c r="I28" s="1010">
        <v>3</v>
      </c>
    </row>
    <row r="29" spans="1:12" ht="14.25">
      <c r="A29" s="1042" t="s">
        <v>1036</v>
      </c>
      <c r="B29" s="1013">
        <f>C29+(D29*E29)</f>
        <v>0</v>
      </c>
      <c r="C29" s="1013"/>
      <c r="D29" s="1014"/>
      <c r="E29" s="1015"/>
      <c r="F29" s="1016">
        <f>G29+(H29*I29)</f>
        <v>0</v>
      </c>
      <c r="G29" s="1013"/>
      <c r="H29" s="1014"/>
      <c r="I29" s="1015"/>
    </row>
    <row r="30" spans="1:12" ht="14.25">
      <c r="A30" s="1046" t="s">
        <v>1037</v>
      </c>
      <c r="B30" s="1019">
        <f t="shared" ref="B30:B40" si="2">C30+(D30*E30)</f>
        <v>0</v>
      </c>
      <c r="C30" s="1019"/>
      <c r="D30" s="1020"/>
      <c r="E30" s="1020"/>
      <c r="F30" s="1069">
        <f t="shared" ref="F30:F40" si="3">G30+(H30*I30)</f>
        <v>0</v>
      </c>
      <c r="G30" s="1019"/>
      <c r="H30" s="1020"/>
      <c r="I30" s="1021"/>
    </row>
    <row r="31" spans="1:12" ht="14.25">
      <c r="A31" s="1046" t="s">
        <v>1038</v>
      </c>
      <c r="B31" s="1019">
        <f t="shared" si="2"/>
        <v>0</v>
      </c>
      <c r="C31" s="1019"/>
      <c r="D31" s="1020"/>
      <c r="E31" s="1020"/>
      <c r="F31" s="1069">
        <f t="shared" si="3"/>
        <v>0</v>
      </c>
      <c r="G31" s="1019"/>
      <c r="H31" s="1020"/>
      <c r="I31" s="1021"/>
    </row>
    <row r="32" spans="1:12" ht="14.25">
      <c r="A32" s="1046" t="s">
        <v>1039</v>
      </c>
      <c r="B32" s="1019">
        <f t="shared" si="2"/>
        <v>0</v>
      </c>
      <c r="C32" s="1019"/>
      <c r="D32" s="1020"/>
      <c r="E32" s="1020"/>
      <c r="F32" s="1069">
        <f t="shared" si="3"/>
        <v>0</v>
      </c>
      <c r="G32" s="1019"/>
      <c r="H32" s="1020"/>
      <c r="I32" s="1021"/>
    </row>
    <row r="33" spans="1:9" ht="14.25">
      <c r="A33" s="1046" t="s">
        <v>1040</v>
      </c>
      <c r="B33" s="1019">
        <f t="shared" si="2"/>
        <v>0</v>
      </c>
      <c r="C33" s="1019"/>
      <c r="D33" s="1020"/>
      <c r="E33" s="1020"/>
      <c r="F33" s="1069">
        <f t="shared" si="3"/>
        <v>0</v>
      </c>
      <c r="G33" s="1019"/>
      <c r="H33" s="1020"/>
      <c r="I33" s="1021"/>
    </row>
    <row r="34" spans="1:9" ht="14.25">
      <c r="A34" s="1046" t="s">
        <v>1041</v>
      </c>
      <c r="B34" s="1019">
        <f t="shared" si="2"/>
        <v>0</v>
      </c>
      <c r="C34" s="1019"/>
      <c r="D34" s="1020"/>
      <c r="E34" s="1020"/>
      <c r="F34" s="1069">
        <f t="shared" si="3"/>
        <v>0</v>
      </c>
      <c r="G34" s="1019"/>
      <c r="H34" s="1020"/>
      <c r="I34" s="1021"/>
    </row>
    <row r="35" spans="1:9" ht="14.25">
      <c r="A35" s="1046" t="s">
        <v>1042</v>
      </c>
      <c r="B35" s="1019">
        <f t="shared" si="2"/>
        <v>0</v>
      </c>
      <c r="C35" s="1019"/>
      <c r="D35" s="1020"/>
      <c r="E35" s="1020"/>
      <c r="F35" s="1069">
        <f t="shared" si="3"/>
        <v>0</v>
      </c>
      <c r="G35" s="1019"/>
      <c r="H35" s="1020"/>
      <c r="I35" s="1021"/>
    </row>
    <row r="36" spans="1:9" ht="14.25">
      <c r="A36" s="1046" t="s">
        <v>1043</v>
      </c>
      <c r="B36" s="1019">
        <f t="shared" si="2"/>
        <v>0</v>
      </c>
      <c r="C36" s="1019"/>
      <c r="D36" s="1020"/>
      <c r="E36" s="1020"/>
      <c r="F36" s="1069">
        <f t="shared" si="3"/>
        <v>0</v>
      </c>
      <c r="G36" s="1019"/>
      <c r="H36" s="1020"/>
      <c r="I36" s="1021"/>
    </row>
    <row r="37" spans="1:9" ht="14.25">
      <c r="A37" s="1046" t="s">
        <v>1044</v>
      </c>
      <c r="B37" s="1019">
        <f t="shared" si="2"/>
        <v>0</v>
      </c>
      <c r="C37" s="1019"/>
      <c r="D37" s="1020"/>
      <c r="E37" s="1020"/>
      <c r="F37" s="1069">
        <f t="shared" si="3"/>
        <v>0</v>
      </c>
      <c r="G37" s="1019"/>
      <c r="H37" s="1020"/>
      <c r="I37" s="1021"/>
    </row>
    <row r="38" spans="1:9" ht="14.25">
      <c r="A38" s="1046" t="s">
        <v>1045</v>
      </c>
      <c r="B38" s="1019">
        <f t="shared" si="2"/>
        <v>0</v>
      </c>
      <c r="C38" s="1019"/>
      <c r="D38" s="1020"/>
      <c r="E38" s="1020"/>
      <c r="F38" s="1069">
        <f t="shared" si="3"/>
        <v>0</v>
      </c>
      <c r="G38" s="1019"/>
      <c r="H38" s="1020"/>
      <c r="I38" s="1021"/>
    </row>
    <row r="39" spans="1:9" ht="14.25">
      <c r="A39" s="1046" t="s">
        <v>1046</v>
      </c>
      <c r="B39" s="1019">
        <f t="shared" si="2"/>
        <v>0</v>
      </c>
      <c r="C39" s="1019"/>
      <c r="D39" s="1020"/>
      <c r="E39" s="1020"/>
      <c r="F39" s="1069">
        <f t="shared" si="3"/>
        <v>0</v>
      </c>
      <c r="G39" s="1019"/>
      <c r="H39" s="1020"/>
      <c r="I39" s="1021"/>
    </row>
    <row r="40" spans="1:9" ht="15" thickBot="1">
      <c r="A40" s="1048" t="s">
        <v>1047</v>
      </c>
      <c r="B40" s="1023">
        <f t="shared" si="2"/>
        <v>0</v>
      </c>
      <c r="C40" s="1023"/>
      <c r="D40" s="1024"/>
      <c r="E40" s="1024"/>
      <c r="F40" s="1070">
        <f t="shared" si="3"/>
        <v>0</v>
      </c>
      <c r="G40" s="1023"/>
      <c r="H40" s="1024"/>
      <c r="I40" s="1025"/>
    </row>
    <row r="41" spans="1:9" ht="13.5" thickBot="1">
      <c r="A41" s="1049" t="s">
        <v>872</v>
      </c>
      <c r="B41" s="1028">
        <f>SUM(B29:B40)</f>
        <v>0</v>
      </c>
      <c r="C41" s="1028"/>
      <c r="D41" s="1028"/>
      <c r="E41" s="1028"/>
      <c r="F41" s="1050">
        <f>SUM(F29:F40)</f>
        <v>0</v>
      </c>
      <c r="G41" s="1028"/>
      <c r="H41" s="1028"/>
      <c r="I41" s="1029"/>
    </row>
    <row r="42" spans="1:9" ht="13.5" thickBot="1">
      <c r="A42" s="1051" t="s">
        <v>1048</v>
      </c>
      <c r="B42" s="1064"/>
      <c r="C42" s="1064"/>
      <c r="D42" s="1064"/>
      <c r="E42" s="1064"/>
      <c r="F42" s="1071"/>
      <c r="G42" s="1064"/>
      <c r="H42" s="1064"/>
      <c r="I42" s="1065"/>
    </row>
    <row r="51" spans="10:10">
      <c r="J51" s="419" t="s">
        <v>11</v>
      </c>
    </row>
  </sheetData>
  <mergeCells count="8">
    <mergeCell ref="A2:I2"/>
    <mergeCell ref="A4:A5"/>
    <mergeCell ref="B4:E4"/>
    <mergeCell ref="F4:I4"/>
    <mergeCell ref="A24:I24"/>
    <mergeCell ref="A26:A27"/>
    <mergeCell ref="B26:E26"/>
    <mergeCell ref="F26:I26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2:T26"/>
  <sheetViews>
    <sheetView workbookViewId="0">
      <selection activeCell="E31" sqref="E31"/>
    </sheetView>
  </sheetViews>
  <sheetFormatPr defaultRowHeight="12.75"/>
  <cols>
    <col min="1" max="1" width="29.7109375" style="419" customWidth="1"/>
    <col min="2" max="2" width="30.28515625" style="419" customWidth="1"/>
    <col min="3" max="3" width="16" style="419" customWidth="1"/>
    <col min="4" max="4" width="13" style="419" customWidth="1"/>
    <col min="5" max="5" width="25.28515625" style="419" customWidth="1"/>
    <col min="6" max="6" width="25.140625" style="419" customWidth="1"/>
    <col min="7" max="12" width="13.7109375" style="419" customWidth="1"/>
    <col min="13" max="16" width="25.140625" style="419" customWidth="1"/>
    <col min="17" max="20" width="12.28515625" style="419" customWidth="1"/>
    <col min="21" max="16384" width="9.140625" style="419"/>
  </cols>
  <sheetData>
    <row r="2" spans="1:20">
      <c r="P2" s="955" t="s">
        <v>1091</v>
      </c>
      <c r="T2" s="421"/>
    </row>
    <row r="5" spans="1:20">
      <c r="A5" s="1072" t="s">
        <v>1092</v>
      </c>
      <c r="B5" s="1072"/>
      <c r="C5" s="1072"/>
      <c r="D5" s="1072"/>
      <c r="E5" s="1072"/>
      <c r="F5" s="1072"/>
      <c r="G5" s="1072"/>
      <c r="H5" s="1072"/>
      <c r="I5" s="1072"/>
      <c r="J5" s="1072"/>
      <c r="K5" s="1072"/>
      <c r="L5" s="1072"/>
      <c r="M5" s="1072"/>
      <c r="N5" s="1072"/>
      <c r="O5" s="1072"/>
      <c r="P5" s="1072"/>
      <c r="Q5" s="1073"/>
      <c r="R5" s="1073"/>
      <c r="S5" s="1073"/>
      <c r="T5" s="1073"/>
    </row>
    <row r="6" spans="1:20" ht="13.5" thickBot="1">
      <c r="C6" s="1073"/>
      <c r="D6" s="1073"/>
      <c r="E6" s="1073"/>
      <c r="F6" s="1073"/>
      <c r="P6" s="421"/>
    </row>
    <row r="7" spans="1:20" ht="35.25" customHeight="1">
      <c r="A7" s="1074" t="s">
        <v>1093</v>
      </c>
      <c r="B7" s="1075" t="s">
        <v>1094</v>
      </c>
      <c r="C7" s="1076" t="s">
        <v>1095</v>
      </c>
      <c r="D7" s="1077" t="s">
        <v>1096</v>
      </c>
      <c r="E7" s="1076" t="s">
        <v>1097</v>
      </c>
      <c r="F7" s="1076" t="s">
        <v>1098</v>
      </c>
      <c r="G7" s="1076" t="s">
        <v>1099</v>
      </c>
      <c r="H7" s="1076" t="s">
        <v>1100</v>
      </c>
      <c r="I7" s="1076" t="s">
        <v>1101</v>
      </c>
      <c r="J7" s="1076" t="s">
        <v>1102</v>
      </c>
      <c r="K7" s="1076" t="s">
        <v>1103</v>
      </c>
      <c r="L7" s="1076" t="s">
        <v>1104</v>
      </c>
      <c r="M7" s="1039" t="s">
        <v>1105</v>
      </c>
      <c r="N7" s="1078"/>
      <c r="O7" s="1079" t="s">
        <v>1106</v>
      </c>
      <c r="P7" s="1080" t="s">
        <v>1107</v>
      </c>
    </row>
    <row r="8" spans="1:20" ht="42.75" customHeight="1" thickBot="1">
      <c r="A8" s="1081"/>
      <c r="B8" s="1082"/>
      <c r="C8" s="1083"/>
      <c r="D8" s="1084" t="s">
        <v>1108</v>
      </c>
      <c r="E8" s="1083"/>
      <c r="F8" s="1083"/>
      <c r="G8" s="1083"/>
      <c r="H8" s="1083"/>
      <c r="I8" s="1083"/>
      <c r="J8" s="1083"/>
      <c r="K8" s="1083"/>
      <c r="L8" s="1083"/>
      <c r="M8" s="1085" t="s">
        <v>1109</v>
      </c>
      <c r="N8" s="1085" t="s">
        <v>1110</v>
      </c>
      <c r="O8" s="1086"/>
      <c r="P8" s="1087"/>
    </row>
    <row r="9" spans="1:20" ht="20.100000000000001" customHeight="1">
      <c r="A9" s="1088" t="s">
        <v>1111</v>
      </c>
      <c r="B9" s="1089"/>
      <c r="C9" s="1090"/>
      <c r="D9" s="1090"/>
      <c r="E9" s="430"/>
      <c r="F9" s="430"/>
      <c r="G9" s="1091"/>
      <c r="H9" s="1091"/>
      <c r="I9" s="1091"/>
      <c r="J9" s="1091"/>
      <c r="K9" s="1091"/>
      <c r="L9" s="1091"/>
      <c r="M9" s="430"/>
      <c r="N9" s="977"/>
      <c r="O9" s="430"/>
      <c r="P9" s="978"/>
    </row>
    <row r="10" spans="1:20" ht="20.100000000000001" customHeight="1">
      <c r="A10" s="467" t="s">
        <v>1112</v>
      </c>
      <c r="B10" s="1092"/>
      <c r="C10" s="1093"/>
      <c r="D10" s="1093"/>
      <c r="E10" s="981"/>
      <c r="F10" s="982"/>
      <c r="G10" s="1093"/>
      <c r="H10" s="1093"/>
      <c r="I10" s="1093"/>
      <c r="J10" s="1093"/>
      <c r="K10" s="1093"/>
      <c r="L10" s="1093"/>
      <c r="M10" s="991"/>
      <c r="N10" s="982"/>
      <c r="O10" s="981"/>
      <c r="P10" s="983"/>
    </row>
    <row r="11" spans="1:20" ht="20.100000000000001" customHeight="1">
      <c r="A11" s="467" t="s">
        <v>1112</v>
      </c>
      <c r="B11" s="1092"/>
      <c r="C11" s="1093"/>
      <c r="D11" s="1093"/>
      <c r="E11" s="981"/>
      <c r="F11" s="982"/>
      <c r="G11" s="1093"/>
      <c r="H11" s="1093"/>
      <c r="I11" s="1093"/>
      <c r="J11" s="1093"/>
      <c r="K11" s="1093"/>
      <c r="L11" s="1093"/>
      <c r="M11" s="991"/>
      <c r="N11" s="982"/>
      <c r="O11" s="981"/>
      <c r="P11" s="983"/>
    </row>
    <row r="12" spans="1:20" ht="20.100000000000001" customHeight="1">
      <c r="A12" s="467" t="s">
        <v>1112</v>
      </c>
      <c r="B12" s="1092"/>
      <c r="C12" s="1093"/>
      <c r="D12" s="1093"/>
      <c r="E12" s="981"/>
      <c r="F12" s="982"/>
      <c r="G12" s="1093"/>
      <c r="H12" s="1093"/>
      <c r="I12" s="1093"/>
      <c r="J12" s="1093"/>
      <c r="K12" s="1093"/>
      <c r="L12" s="1093"/>
      <c r="M12" s="991"/>
      <c r="N12" s="982"/>
      <c r="O12" s="981"/>
      <c r="P12" s="983"/>
    </row>
    <row r="13" spans="1:20" ht="20.100000000000001" customHeight="1">
      <c r="A13" s="467" t="s">
        <v>1112</v>
      </c>
      <c r="B13" s="1092"/>
      <c r="C13" s="1093"/>
      <c r="D13" s="1093"/>
      <c r="E13" s="981"/>
      <c r="F13" s="982"/>
      <c r="G13" s="1093"/>
      <c r="H13" s="1093"/>
      <c r="I13" s="1093"/>
      <c r="J13" s="1093"/>
      <c r="K13" s="1093"/>
      <c r="L13" s="1093"/>
      <c r="M13" s="991"/>
      <c r="N13" s="982"/>
      <c r="O13" s="981"/>
      <c r="P13" s="983"/>
    </row>
    <row r="14" spans="1:20" ht="20.100000000000001" customHeight="1">
      <c r="A14" s="467" t="s">
        <v>1112</v>
      </c>
      <c r="B14" s="1092"/>
      <c r="C14" s="1093"/>
      <c r="D14" s="1093"/>
      <c r="E14" s="981"/>
      <c r="F14" s="982"/>
      <c r="G14" s="1093"/>
      <c r="H14" s="1093"/>
      <c r="I14" s="1093"/>
      <c r="J14" s="1093"/>
      <c r="K14" s="1093"/>
      <c r="L14" s="1093"/>
      <c r="M14" s="991"/>
      <c r="N14" s="982"/>
      <c r="O14" s="981"/>
      <c r="P14" s="983"/>
    </row>
    <row r="15" spans="1:20" ht="20.100000000000001" customHeight="1">
      <c r="A15" s="1094" t="s">
        <v>1113</v>
      </c>
      <c r="B15" s="1092"/>
      <c r="C15" s="1093"/>
      <c r="D15" s="1093"/>
      <c r="E15" s="981"/>
      <c r="F15" s="982"/>
      <c r="G15" s="1093"/>
      <c r="H15" s="1093"/>
      <c r="I15" s="1093"/>
      <c r="J15" s="1093"/>
      <c r="K15" s="1093"/>
      <c r="L15" s="1093"/>
      <c r="M15" s="991"/>
      <c r="N15" s="982"/>
      <c r="O15" s="981"/>
      <c r="P15" s="983"/>
    </row>
    <row r="16" spans="1:20" ht="20.100000000000001" customHeight="1">
      <c r="A16" s="467" t="s">
        <v>1112</v>
      </c>
      <c r="B16" s="1092"/>
      <c r="C16" s="1093"/>
      <c r="D16" s="1093"/>
      <c r="E16" s="981"/>
      <c r="F16" s="982"/>
      <c r="G16" s="1093"/>
      <c r="H16" s="1093"/>
      <c r="I16" s="1093"/>
      <c r="J16" s="1093"/>
      <c r="K16" s="1093"/>
      <c r="L16" s="1093"/>
      <c r="M16" s="991"/>
      <c r="N16" s="982"/>
      <c r="O16" s="981"/>
      <c r="P16" s="983"/>
    </row>
    <row r="17" spans="1:16" ht="20.100000000000001" customHeight="1">
      <c r="A17" s="467" t="s">
        <v>1112</v>
      </c>
      <c r="B17" s="1092"/>
      <c r="C17" s="1093"/>
      <c r="D17" s="1093"/>
      <c r="E17" s="981"/>
      <c r="F17" s="982"/>
      <c r="G17" s="1093"/>
      <c r="H17" s="1093"/>
      <c r="I17" s="1093"/>
      <c r="J17" s="1093"/>
      <c r="K17" s="1093"/>
      <c r="L17" s="1093"/>
      <c r="M17" s="991"/>
      <c r="N17" s="982"/>
      <c r="O17" s="981"/>
      <c r="P17" s="983"/>
    </row>
    <row r="18" spans="1:16" ht="20.100000000000001" customHeight="1">
      <c r="A18" s="467" t="s">
        <v>1112</v>
      </c>
      <c r="B18" s="1092"/>
      <c r="C18" s="1093"/>
      <c r="D18" s="1093"/>
      <c r="E18" s="981"/>
      <c r="F18" s="982"/>
      <c r="G18" s="1093"/>
      <c r="H18" s="1093"/>
      <c r="I18" s="1093"/>
      <c r="J18" s="1093"/>
      <c r="K18" s="1093"/>
      <c r="L18" s="1093"/>
      <c r="M18" s="991"/>
      <c r="N18" s="982"/>
      <c r="O18" s="981"/>
      <c r="P18" s="983"/>
    </row>
    <row r="19" spans="1:16" ht="20.100000000000001" customHeight="1">
      <c r="A19" s="467" t="s">
        <v>1112</v>
      </c>
      <c r="B19" s="1092"/>
      <c r="C19" s="1093"/>
      <c r="D19" s="1093"/>
      <c r="E19" s="981"/>
      <c r="F19" s="982"/>
      <c r="G19" s="1093"/>
      <c r="H19" s="1093"/>
      <c r="I19" s="1093"/>
      <c r="J19" s="1093"/>
      <c r="K19" s="1093"/>
      <c r="L19" s="1093"/>
      <c r="M19" s="991"/>
      <c r="N19" s="982"/>
      <c r="O19" s="981"/>
      <c r="P19" s="983"/>
    </row>
    <row r="20" spans="1:16" ht="20.100000000000001" customHeight="1" thickBot="1">
      <c r="A20" s="471" t="s">
        <v>1112</v>
      </c>
      <c r="B20" s="1095"/>
      <c r="C20" s="1096"/>
      <c r="D20" s="1096"/>
      <c r="E20" s="1097"/>
      <c r="F20" s="1098"/>
      <c r="G20" s="1096"/>
      <c r="H20" s="1096"/>
      <c r="I20" s="1096"/>
      <c r="J20" s="1096"/>
      <c r="K20" s="1096"/>
      <c r="L20" s="1096"/>
      <c r="M20" s="993"/>
      <c r="N20" s="434"/>
      <c r="O20" s="434"/>
      <c r="P20" s="987"/>
    </row>
    <row r="21" spans="1:16" ht="20.100000000000001" customHeight="1" thickBot="1">
      <c r="A21" s="1099" t="s">
        <v>826</v>
      </c>
      <c r="B21" s="1100"/>
      <c r="C21" s="1100"/>
      <c r="D21" s="1101"/>
      <c r="E21" s="1102"/>
      <c r="F21" s="1103"/>
      <c r="G21" s="1104"/>
      <c r="H21" s="1105"/>
      <c r="I21" s="1105"/>
      <c r="J21" s="1105"/>
      <c r="K21" s="1105"/>
      <c r="L21" s="1106"/>
      <c r="M21" s="1107"/>
      <c r="N21" s="1108"/>
      <c r="O21" s="1102"/>
      <c r="P21" s="1103"/>
    </row>
    <row r="22" spans="1:16" ht="20.100000000000001" customHeight="1" thickBot="1">
      <c r="A22" s="1099" t="s">
        <v>1114</v>
      </c>
      <c r="B22" s="1100"/>
      <c r="C22" s="1100"/>
      <c r="D22" s="1101"/>
      <c r="E22" s="1109"/>
      <c r="F22" s="1110"/>
      <c r="G22" s="423"/>
      <c r="H22" s="423"/>
      <c r="I22" s="423"/>
      <c r="J22" s="423"/>
      <c r="K22" s="423"/>
      <c r="L22" s="423"/>
      <c r="M22" s="423"/>
      <c r="N22" s="1111"/>
      <c r="O22" s="1112"/>
      <c r="P22" s="1113"/>
    </row>
    <row r="23" spans="1:16" ht="20.100000000000001" customHeight="1" thickBot="1">
      <c r="A23" s="1099" t="s">
        <v>1115</v>
      </c>
      <c r="B23" s="1100"/>
      <c r="C23" s="1100"/>
      <c r="D23" s="1101"/>
      <c r="E23" s="1114"/>
      <c r="F23" s="1115"/>
      <c r="G23" s="423"/>
      <c r="H23" s="423"/>
      <c r="I23" s="423"/>
      <c r="J23" s="423"/>
      <c r="K23" s="423"/>
      <c r="L23" s="423"/>
      <c r="M23" s="423"/>
      <c r="N23" s="1111"/>
      <c r="O23" s="1116"/>
      <c r="P23" s="1117"/>
    </row>
    <row r="24" spans="1:16">
      <c r="G24" s="423"/>
      <c r="H24" s="423"/>
      <c r="I24" s="423"/>
      <c r="J24" s="423"/>
      <c r="K24" s="423"/>
      <c r="L24" s="423"/>
    </row>
    <row r="25" spans="1:16">
      <c r="A25" s="1118"/>
      <c r="B25" s="1118"/>
      <c r="G25" s="423"/>
      <c r="H25" s="423"/>
      <c r="I25" s="423"/>
      <c r="J25" s="423"/>
      <c r="K25" s="423"/>
      <c r="L25" s="423"/>
    </row>
    <row r="26" spans="1:16">
      <c r="G26" s="423"/>
      <c r="H26" s="423"/>
      <c r="I26" s="423"/>
      <c r="J26" s="423"/>
      <c r="K26" s="423"/>
      <c r="L26" s="423"/>
    </row>
  </sheetData>
  <mergeCells count="18">
    <mergeCell ref="A22:D22"/>
    <mergeCell ref="A23:D23"/>
    <mergeCell ref="K7:K8"/>
    <mergeCell ref="L7:L8"/>
    <mergeCell ref="M7:N7"/>
    <mergeCell ref="O7:O8"/>
    <mergeCell ref="P7:P8"/>
    <mergeCell ref="A21:D21"/>
    <mergeCell ref="A5:P5"/>
    <mergeCell ref="A7:A8"/>
    <mergeCell ref="B7:B8"/>
    <mergeCell ref="C7:C8"/>
    <mergeCell ref="E7:E8"/>
    <mergeCell ref="F7:F8"/>
    <mergeCell ref="G7:G8"/>
    <mergeCell ref="H7:H8"/>
    <mergeCell ref="I7:I8"/>
    <mergeCell ref="J7:J8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B1:J84"/>
  <sheetViews>
    <sheetView workbookViewId="0">
      <selection activeCell="D11" sqref="D11"/>
    </sheetView>
  </sheetViews>
  <sheetFormatPr defaultRowHeight="12.75"/>
  <cols>
    <col min="1" max="1" width="9.140625" style="644"/>
    <col min="2" max="2" width="14.85546875" style="644" customWidth="1"/>
    <col min="3" max="3" width="31.42578125" style="644" customWidth="1"/>
    <col min="4" max="4" width="23.5703125" style="644" customWidth="1"/>
    <col min="5" max="5" width="13.7109375" style="644" customWidth="1"/>
    <col min="6" max="7" width="13.140625" style="644" customWidth="1"/>
    <col min="8" max="8" width="22.85546875" style="644" customWidth="1"/>
    <col min="9" max="16384" width="9.140625" style="644"/>
  </cols>
  <sheetData>
    <row r="1" spans="2:10">
      <c r="B1" s="1119"/>
      <c r="C1" s="1119"/>
      <c r="D1" s="1119"/>
      <c r="E1" s="1119"/>
      <c r="F1" s="1119"/>
      <c r="G1" s="1120"/>
      <c r="H1" s="1120" t="s">
        <v>1116</v>
      </c>
      <c r="I1" s="1119"/>
      <c r="J1" s="1119"/>
    </row>
    <row r="2" spans="2:10">
      <c r="B2" s="1121"/>
      <c r="C2" s="1122"/>
      <c r="D2" s="1122"/>
      <c r="E2" s="1122"/>
      <c r="F2" s="1122"/>
      <c r="G2" s="1122"/>
      <c r="H2" s="1119"/>
      <c r="I2" s="1119"/>
      <c r="J2" s="1119"/>
    </row>
    <row r="3" spans="2:10">
      <c r="B3" s="1123" t="s">
        <v>1117</v>
      </c>
      <c r="C3" s="1123"/>
      <c r="D3" s="1123"/>
      <c r="E3" s="1123"/>
      <c r="F3" s="1123"/>
      <c r="G3" s="1123"/>
      <c r="H3" s="1123"/>
      <c r="I3" s="1119"/>
      <c r="J3" s="1119"/>
    </row>
    <row r="4" spans="2:10">
      <c r="B4" s="1122"/>
      <c r="C4" s="1122"/>
      <c r="D4" s="1122"/>
      <c r="E4" s="1122"/>
      <c r="F4" s="1122"/>
      <c r="G4" s="1122"/>
      <c r="H4" s="1119"/>
      <c r="I4" s="1119"/>
      <c r="J4" s="1119"/>
    </row>
    <row r="5" spans="2:10">
      <c r="B5" s="1122"/>
      <c r="C5" s="1122"/>
      <c r="D5" s="1124"/>
      <c r="E5" s="1122"/>
      <c r="F5" s="1122"/>
      <c r="G5" s="1119"/>
      <c r="H5" s="1125" t="s">
        <v>862</v>
      </c>
      <c r="I5" s="1119"/>
      <c r="J5" s="1119"/>
    </row>
    <row r="6" spans="2:10">
      <c r="B6" s="1126" t="s">
        <v>954</v>
      </c>
      <c r="C6" s="1127" t="s">
        <v>1118</v>
      </c>
      <c r="D6" s="1126" t="s">
        <v>1119</v>
      </c>
      <c r="E6" s="1128" t="s">
        <v>885</v>
      </c>
      <c r="F6" s="1128" t="s">
        <v>850</v>
      </c>
      <c r="G6" s="1128" t="s">
        <v>851</v>
      </c>
      <c r="H6" s="1128" t="s">
        <v>858</v>
      </c>
      <c r="I6" s="1119"/>
      <c r="J6" s="1119"/>
    </row>
    <row r="7" spans="2:10" ht="60" customHeight="1">
      <c r="B7" s="1126"/>
      <c r="C7" s="1127"/>
      <c r="D7" s="1126"/>
      <c r="E7" s="1128" t="s">
        <v>1120</v>
      </c>
      <c r="F7" s="1128" t="s">
        <v>1121</v>
      </c>
      <c r="G7" s="1128" t="s">
        <v>1122</v>
      </c>
      <c r="H7" s="1128" t="s">
        <v>1123</v>
      </c>
      <c r="I7" s="1129"/>
      <c r="J7" s="1119"/>
    </row>
    <row r="8" spans="2:10">
      <c r="B8" s="1130"/>
      <c r="C8" s="1131" t="s">
        <v>1124</v>
      </c>
      <c r="D8" s="1131"/>
      <c r="E8" s="1131"/>
      <c r="F8" s="1131"/>
      <c r="G8" s="1131"/>
      <c r="H8" s="1131"/>
      <c r="I8" s="1129"/>
      <c r="J8" s="1119"/>
    </row>
    <row r="9" spans="2:10">
      <c r="B9" s="1132" t="s">
        <v>1011</v>
      </c>
      <c r="C9" s="1133" t="s">
        <v>1125</v>
      </c>
      <c r="D9" s="1134">
        <v>62747012</v>
      </c>
      <c r="E9" s="1135"/>
      <c r="F9" s="1135"/>
      <c r="G9" s="1135"/>
      <c r="H9" s="1135">
        <v>83358762</v>
      </c>
      <c r="I9" s="1129"/>
      <c r="J9" s="1119"/>
    </row>
    <row r="10" spans="2:10" ht="25.5">
      <c r="B10" s="1132">
        <f>B9+1</f>
        <v>2</v>
      </c>
      <c r="C10" s="1133" t="s">
        <v>1126</v>
      </c>
      <c r="D10" s="1134">
        <v>3353000</v>
      </c>
      <c r="E10" s="1135"/>
      <c r="F10" s="1135"/>
      <c r="G10" s="1135"/>
      <c r="H10" s="1135">
        <v>3500000</v>
      </c>
      <c r="I10" s="1129"/>
      <c r="J10" s="1136"/>
    </row>
    <row r="11" spans="2:10" ht="25.5">
      <c r="B11" s="1132">
        <f t="shared" ref="B11:B34" si="0">B10+1</f>
        <v>3</v>
      </c>
      <c r="C11" s="1133" t="s">
        <v>1127</v>
      </c>
      <c r="D11" s="1134">
        <v>1245000</v>
      </c>
      <c r="E11" s="1135"/>
      <c r="F11" s="1135"/>
      <c r="G11" s="1135"/>
      <c r="H11" s="1135">
        <v>2200000</v>
      </c>
      <c r="I11" s="1129"/>
      <c r="J11" s="1119"/>
    </row>
    <row r="12" spans="2:10">
      <c r="B12" s="1132">
        <f t="shared" si="0"/>
        <v>4</v>
      </c>
      <c r="C12" s="1133" t="s">
        <v>1128</v>
      </c>
      <c r="D12" s="1134">
        <v>550000</v>
      </c>
      <c r="E12" s="1135"/>
      <c r="F12" s="1135"/>
      <c r="G12" s="1135"/>
      <c r="H12" s="1135">
        <v>800000</v>
      </c>
      <c r="I12" s="1129"/>
      <c r="J12" s="1119"/>
    </row>
    <row r="13" spans="2:10">
      <c r="B13" s="1132">
        <f t="shared" si="0"/>
        <v>5</v>
      </c>
      <c r="C13" s="1137" t="s">
        <v>1129</v>
      </c>
      <c r="D13" s="1134">
        <v>530000</v>
      </c>
      <c r="E13" s="1135"/>
      <c r="F13" s="1135"/>
      <c r="G13" s="1135"/>
      <c r="H13" s="1135">
        <v>900000</v>
      </c>
      <c r="I13" s="1129"/>
      <c r="J13" s="1119"/>
    </row>
    <row r="14" spans="2:10">
      <c r="B14" s="1132">
        <f t="shared" si="0"/>
        <v>6</v>
      </c>
      <c r="C14" s="1133" t="s">
        <v>1130</v>
      </c>
      <c r="D14" s="1134">
        <v>106090</v>
      </c>
      <c r="E14" s="1135"/>
      <c r="F14" s="1135"/>
      <c r="G14" s="1135"/>
      <c r="H14" s="1135">
        <v>500000</v>
      </c>
      <c r="I14" s="1129"/>
      <c r="J14" s="1119"/>
    </row>
    <row r="15" spans="2:10">
      <c r="B15" s="1132">
        <f t="shared" si="0"/>
        <v>7</v>
      </c>
      <c r="C15" s="1133" t="s">
        <v>1131</v>
      </c>
      <c r="D15" s="1134">
        <v>380000</v>
      </c>
      <c r="E15" s="1135"/>
      <c r="F15" s="1135"/>
      <c r="G15" s="1135"/>
      <c r="H15" s="1135">
        <v>450000</v>
      </c>
      <c r="I15" s="1129"/>
      <c r="J15" s="1119"/>
    </row>
    <row r="16" spans="2:10">
      <c r="B16" s="1132">
        <f t="shared" si="0"/>
        <v>8</v>
      </c>
      <c r="C16" s="1137" t="s">
        <v>1132</v>
      </c>
      <c r="D16" s="1134">
        <v>190000</v>
      </c>
      <c r="E16" s="1135"/>
      <c r="F16" s="1135"/>
      <c r="G16" s="1135"/>
      <c r="H16" s="1135">
        <v>150000</v>
      </c>
      <c r="I16" s="1129"/>
      <c r="J16" s="1119"/>
    </row>
    <row r="17" spans="2:10">
      <c r="B17" s="1132">
        <f t="shared" si="0"/>
        <v>9</v>
      </c>
      <c r="C17" s="1137" t="s">
        <v>1133</v>
      </c>
      <c r="D17" s="1134">
        <v>157000</v>
      </c>
      <c r="E17" s="1135"/>
      <c r="F17" s="1135"/>
      <c r="G17" s="1135"/>
      <c r="H17" s="1135">
        <v>650000</v>
      </c>
      <c r="I17" s="1129"/>
      <c r="J17" s="1119"/>
    </row>
    <row r="18" spans="2:10">
      <c r="B18" s="1132">
        <f t="shared" si="0"/>
        <v>10</v>
      </c>
      <c r="C18" s="1137" t="s">
        <v>1134</v>
      </c>
      <c r="D18" s="1134">
        <v>986065</v>
      </c>
      <c r="E18" s="1135"/>
      <c r="F18" s="1135"/>
      <c r="G18" s="1135"/>
      <c r="H18" s="1135">
        <v>2000000</v>
      </c>
      <c r="I18" s="1129"/>
      <c r="J18" s="1136"/>
    </row>
    <row r="19" spans="2:10" ht="25.5">
      <c r="B19" s="1132">
        <f t="shared" si="0"/>
        <v>11</v>
      </c>
      <c r="C19" s="1133" t="s">
        <v>1135</v>
      </c>
      <c r="D19" s="1134">
        <v>1880000</v>
      </c>
      <c r="E19" s="1135"/>
      <c r="F19" s="1135"/>
      <c r="G19" s="1135"/>
      <c r="H19" s="1135">
        <v>800000</v>
      </c>
      <c r="I19" s="1129"/>
      <c r="J19" s="1119"/>
    </row>
    <row r="20" spans="2:10">
      <c r="B20" s="1132">
        <f t="shared" si="0"/>
        <v>12</v>
      </c>
      <c r="C20" s="1137" t="s">
        <v>1136</v>
      </c>
      <c r="D20" s="1134">
        <v>400000</v>
      </c>
      <c r="E20" s="1135"/>
      <c r="F20" s="1135"/>
      <c r="G20" s="1135"/>
      <c r="H20" s="1135">
        <v>600000</v>
      </c>
      <c r="I20" s="1129"/>
      <c r="J20" s="1119"/>
    </row>
    <row r="21" spans="2:10">
      <c r="B21" s="1132">
        <f t="shared" si="0"/>
        <v>13</v>
      </c>
      <c r="C21" s="1137" t="s">
        <v>1137</v>
      </c>
      <c r="D21" s="1134">
        <v>610000</v>
      </c>
      <c r="E21" s="1135"/>
      <c r="F21" s="1135"/>
      <c r="G21" s="1135"/>
      <c r="H21" s="1135">
        <v>700000</v>
      </c>
      <c r="I21" s="1129"/>
      <c r="J21" s="1119"/>
    </row>
    <row r="22" spans="2:10">
      <c r="B22" s="1132">
        <f t="shared" si="0"/>
        <v>14</v>
      </c>
      <c r="C22" s="1137" t="s">
        <v>1138</v>
      </c>
      <c r="D22" s="1134">
        <v>570000</v>
      </c>
      <c r="E22" s="1135"/>
      <c r="F22" s="1135"/>
      <c r="G22" s="1135"/>
      <c r="H22" s="1135">
        <v>500000</v>
      </c>
      <c r="I22" s="1129"/>
      <c r="J22" s="1119"/>
    </row>
    <row r="23" spans="2:10">
      <c r="B23" s="1132">
        <f t="shared" si="0"/>
        <v>15</v>
      </c>
      <c r="C23" s="1137" t="s">
        <v>1139</v>
      </c>
      <c r="D23" s="1134">
        <v>120000</v>
      </c>
      <c r="E23" s="1135"/>
      <c r="F23" s="1135"/>
      <c r="G23" s="1135"/>
      <c r="H23" s="1135">
        <v>140000</v>
      </c>
      <c r="I23" s="1129"/>
      <c r="J23" s="1119"/>
    </row>
    <row r="24" spans="2:10">
      <c r="B24" s="1132">
        <f t="shared" si="0"/>
        <v>16</v>
      </c>
      <c r="C24" s="1137" t="s">
        <v>1140</v>
      </c>
      <c r="D24" s="1134">
        <v>6195000</v>
      </c>
      <c r="E24" s="1135"/>
      <c r="F24" s="1135"/>
      <c r="G24" s="1135"/>
      <c r="H24" s="1135">
        <v>6150000</v>
      </c>
      <c r="I24" s="1129"/>
      <c r="J24" s="1119"/>
    </row>
    <row r="25" spans="2:10">
      <c r="B25" s="1132">
        <f t="shared" si="0"/>
        <v>17</v>
      </c>
      <c r="C25" s="1137" t="s">
        <v>1141</v>
      </c>
      <c r="D25" s="1134">
        <v>601000</v>
      </c>
      <c r="E25" s="1135"/>
      <c r="F25" s="1135"/>
      <c r="G25" s="1135"/>
      <c r="H25" s="1135">
        <v>550000</v>
      </c>
      <c r="I25" s="1129"/>
      <c r="J25" s="1119"/>
    </row>
    <row r="26" spans="2:10">
      <c r="B26" s="1132">
        <f t="shared" si="0"/>
        <v>18</v>
      </c>
      <c r="C26" s="1137" t="s">
        <v>1142</v>
      </c>
      <c r="D26" s="1134"/>
      <c r="E26" s="1135"/>
      <c r="F26" s="1135"/>
      <c r="G26" s="1135"/>
      <c r="H26" s="1135">
        <v>900000</v>
      </c>
      <c r="I26" s="1129"/>
      <c r="J26" s="1119"/>
    </row>
    <row r="27" spans="2:10" ht="38.25">
      <c r="B27" s="1132">
        <f t="shared" si="0"/>
        <v>19</v>
      </c>
      <c r="C27" s="1133" t="s">
        <v>1143</v>
      </c>
      <c r="D27" s="1134">
        <v>514503</v>
      </c>
      <c r="E27" s="1135"/>
      <c r="F27" s="1135"/>
      <c r="G27" s="1135"/>
      <c r="H27" s="1135">
        <v>990000</v>
      </c>
      <c r="I27" s="1129"/>
      <c r="J27" s="1119"/>
    </row>
    <row r="28" spans="2:10" ht="25.5">
      <c r="B28" s="1132">
        <f t="shared" si="0"/>
        <v>20</v>
      </c>
      <c r="C28" s="1133" t="s">
        <v>1144</v>
      </c>
      <c r="D28" s="1134">
        <v>797500</v>
      </c>
      <c r="E28" s="1135"/>
      <c r="F28" s="1135"/>
      <c r="G28" s="1135"/>
      <c r="H28" s="1135">
        <v>1200000</v>
      </c>
      <c r="I28" s="1129"/>
      <c r="J28" s="1119"/>
    </row>
    <row r="29" spans="2:10">
      <c r="B29" s="1132">
        <f t="shared" si="0"/>
        <v>21</v>
      </c>
      <c r="C29" s="1137" t="s">
        <v>1145</v>
      </c>
      <c r="D29" s="1134">
        <v>8000000</v>
      </c>
      <c r="E29" s="1135"/>
      <c r="F29" s="1135"/>
      <c r="G29" s="1135"/>
      <c r="H29" s="1135">
        <v>8200000</v>
      </c>
      <c r="I29" s="1129"/>
      <c r="J29" s="1119"/>
    </row>
    <row r="30" spans="2:10">
      <c r="B30" s="1132">
        <f t="shared" si="0"/>
        <v>22</v>
      </c>
      <c r="C30" s="1137" t="s">
        <v>1146</v>
      </c>
      <c r="D30" s="1134"/>
      <c r="E30" s="1135"/>
      <c r="F30" s="1135"/>
      <c r="G30" s="1135"/>
      <c r="H30" s="1135">
        <v>5000000</v>
      </c>
      <c r="I30" s="1129"/>
      <c r="J30" s="1119"/>
    </row>
    <row r="31" spans="2:10">
      <c r="B31" s="1132">
        <f t="shared" si="0"/>
        <v>23</v>
      </c>
      <c r="C31" s="1137" t="s">
        <v>1147</v>
      </c>
      <c r="D31" s="1134">
        <v>67919</v>
      </c>
      <c r="E31" s="1135"/>
      <c r="F31" s="1135"/>
      <c r="G31" s="1135"/>
      <c r="H31" s="1135">
        <v>200000</v>
      </c>
      <c r="I31" s="1129"/>
      <c r="J31" s="1119"/>
    </row>
    <row r="32" spans="2:10">
      <c r="B32" s="1132">
        <f t="shared" si="0"/>
        <v>24</v>
      </c>
      <c r="C32" s="1137" t="s">
        <v>1148</v>
      </c>
      <c r="D32" s="1134"/>
      <c r="E32" s="1135"/>
      <c r="F32" s="1135"/>
      <c r="G32" s="1135"/>
      <c r="H32" s="1135">
        <v>50000</v>
      </c>
      <c r="I32" s="1129"/>
      <c r="J32" s="1119"/>
    </row>
    <row r="33" spans="2:10">
      <c r="B33" s="1132">
        <f t="shared" si="0"/>
        <v>25</v>
      </c>
      <c r="C33" s="1137" t="s">
        <v>1149</v>
      </c>
      <c r="D33" s="1134">
        <v>133165</v>
      </c>
      <c r="E33" s="1135"/>
      <c r="F33" s="1135"/>
      <c r="G33" s="1135"/>
      <c r="H33" s="1135">
        <v>410000</v>
      </c>
      <c r="I33" s="1129"/>
      <c r="J33" s="1119"/>
    </row>
    <row r="34" spans="2:10" ht="25.5">
      <c r="B34" s="1132">
        <f t="shared" si="0"/>
        <v>26</v>
      </c>
      <c r="C34" s="1133" t="s">
        <v>1150</v>
      </c>
      <c r="D34" s="1134">
        <v>0</v>
      </c>
      <c r="E34" s="1135"/>
      <c r="F34" s="1135"/>
      <c r="G34" s="1135"/>
      <c r="H34" s="1135">
        <v>1200000</v>
      </c>
      <c r="I34" s="1129"/>
      <c r="J34" s="1119"/>
    </row>
    <row r="35" spans="2:10">
      <c r="B35" s="1138"/>
      <c r="C35" s="1139" t="s">
        <v>1151</v>
      </c>
      <c r="D35" s="1140">
        <f>SUM(D9:D34)</f>
        <v>90133254</v>
      </c>
      <c r="E35" s="1140"/>
      <c r="F35" s="1140"/>
      <c r="G35" s="1140"/>
      <c r="H35" s="1140">
        <f t="shared" ref="H35" si="1">SUM(H9:H34)</f>
        <v>122098762</v>
      </c>
      <c r="I35" s="1129"/>
      <c r="J35" s="1119"/>
    </row>
    <row r="36" spans="2:10">
      <c r="B36" s="1141"/>
      <c r="C36" s="1142" t="s">
        <v>1152</v>
      </c>
      <c r="D36" s="1142"/>
      <c r="E36" s="1142"/>
      <c r="F36" s="1142"/>
      <c r="G36" s="1142"/>
      <c r="H36" s="1142"/>
      <c r="I36" s="1129"/>
      <c r="J36" s="1119"/>
    </row>
    <row r="37" spans="2:10">
      <c r="B37" s="1143" t="s">
        <v>1011</v>
      </c>
      <c r="C37" s="1133" t="s">
        <v>1153</v>
      </c>
      <c r="D37" s="1134">
        <v>120000</v>
      </c>
      <c r="E37" s="1135"/>
      <c r="F37" s="1135"/>
      <c r="G37" s="1135"/>
      <c r="H37" s="1135">
        <v>120000</v>
      </c>
      <c r="I37" s="1129"/>
      <c r="J37" s="1119"/>
    </row>
    <row r="38" spans="2:10">
      <c r="B38" s="1143">
        <f>B37+1</f>
        <v>2</v>
      </c>
      <c r="C38" s="1133" t="s">
        <v>1154</v>
      </c>
      <c r="D38" s="1134">
        <v>19500</v>
      </c>
      <c r="E38" s="1135"/>
      <c r="F38" s="1135"/>
      <c r="G38" s="1135"/>
      <c r="H38" s="1135">
        <v>30000</v>
      </c>
      <c r="I38" s="1129"/>
      <c r="J38" s="1119"/>
    </row>
    <row r="39" spans="2:10">
      <c r="B39" s="1143">
        <f t="shared" ref="B39:B74" si="2">B38+1</f>
        <v>3</v>
      </c>
      <c r="C39" s="1133" t="s">
        <v>1155</v>
      </c>
      <c r="D39" s="1134">
        <v>209000</v>
      </c>
      <c r="E39" s="1135"/>
      <c r="F39" s="1135"/>
      <c r="G39" s="1135"/>
      <c r="H39" s="1135">
        <v>210000</v>
      </c>
      <c r="I39" s="1129"/>
      <c r="J39" s="1119"/>
    </row>
    <row r="40" spans="2:10">
      <c r="B40" s="1143">
        <f t="shared" si="2"/>
        <v>4</v>
      </c>
      <c r="C40" s="1137" t="s">
        <v>1156</v>
      </c>
      <c r="D40" s="1134">
        <v>345000</v>
      </c>
      <c r="E40" s="1135"/>
      <c r="F40" s="1135"/>
      <c r="G40" s="1135"/>
      <c r="H40" s="1135">
        <v>492000</v>
      </c>
      <c r="I40" s="1129"/>
      <c r="J40" s="1119"/>
    </row>
    <row r="41" spans="2:10" ht="25.5">
      <c r="B41" s="1143">
        <f t="shared" si="2"/>
        <v>5</v>
      </c>
      <c r="C41" s="1133" t="s">
        <v>1157</v>
      </c>
      <c r="D41" s="1134">
        <v>655935</v>
      </c>
      <c r="E41" s="1135"/>
      <c r="F41" s="1135"/>
      <c r="G41" s="1135"/>
      <c r="H41" s="1135">
        <v>900000</v>
      </c>
      <c r="I41" s="1129"/>
      <c r="J41" s="1136"/>
    </row>
    <row r="42" spans="2:10">
      <c r="B42" s="1143">
        <f t="shared" si="2"/>
        <v>6</v>
      </c>
      <c r="C42" s="1137" t="s">
        <v>1158</v>
      </c>
      <c r="D42" s="1134">
        <v>426010</v>
      </c>
      <c r="E42" s="1135"/>
      <c r="F42" s="1135"/>
      <c r="G42" s="1135"/>
      <c r="H42" s="1135">
        <v>500000</v>
      </c>
      <c r="I42" s="1129"/>
      <c r="J42" s="1119"/>
    </row>
    <row r="43" spans="2:10" ht="25.5">
      <c r="B43" s="1143">
        <f t="shared" si="2"/>
        <v>7</v>
      </c>
      <c r="C43" s="1133" t="s">
        <v>1159</v>
      </c>
      <c r="D43" s="1134">
        <v>805723.81</v>
      </c>
      <c r="E43" s="1135"/>
      <c r="F43" s="1135"/>
      <c r="G43" s="1135"/>
      <c r="H43" s="1135">
        <v>1700000</v>
      </c>
      <c r="I43" s="1129"/>
      <c r="J43" s="1119"/>
    </row>
    <row r="44" spans="2:10">
      <c r="B44" s="1143">
        <f t="shared" si="2"/>
        <v>8</v>
      </c>
      <c r="C44" s="1133" t="s">
        <v>1160</v>
      </c>
      <c r="D44" s="1134">
        <v>435000</v>
      </c>
      <c r="E44" s="1135"/>
      <c r="F44" s="1135"/>
      <c r="G44" s="1135"/>
      <c r="H44" s="1135">
        <v>600000</v>
      </c>
      <c r="I44" s="1129"/>
      <c r="J44" s="1119"/>
    </row>
    <row r="45" spans="2:10" ht="25.5">
      <c r="B45" s="1143">
        <f t="shared" si="2"/>
        <v>9</v>
      </c>
      <c r="C45" s="1133" t="s">
        <v>1161</v>
      </c>
      <c r="D45" s="1134">
        <v>30415</v>
      </c>
      <c r="E45" s="1135"/>
      <c r="F45" s="1135"/>
      <c r="G45" s="1135"/>
      <c r="H45" s="1135">
        <v>350000</v>
      </c>
      <c r="I45" s="1129"/>
      <c r="J45" s="1119"/>
    </row>
    <row r="46" spans="2:10">
      <c r="B46" s="1143">
        <f t="shared" si="2"/>
        <v>10</v>
      </c>
      <c r="C46" s="1133" t="s">
        <v>1162</v>
      </c>
      <c r="D46" s="1134">
        <v>290000</v>
      </c>
      <c r="E46" s="1135"/>
      <c r="F46" s="1135"/>
      <c r="G46" s="1135"/>
      <c r="H46" s="1135">
        <v>500000</v>
      </c>
      <c r="I46" s="1129"/>
      <c r="J46" s="1119"/>
    </row>
    <row r="47" spans="2:10" ht="25.5">
      <c r="B47" s="1143">
        <f t="shared" si="2"/>
        <v>11</v>
      </c>
      <c r="C47" s="1133" t="s">
        <v>1163</v>
      </c>
      <c r="D47" s="1134">
        <v>700000</v>
      </c>
      <c r="E47" s="1135"/>
      <c r="F47" s="1135"/>
      <c r="G47" s="1135"/>
      <c r="H47" s="1135">
        <v>600000</v>
      </c>
      <c r="I47" s="1129"/>
      <c r="J47" s="1119"/>
    </row>
    <row r="48" spans="2:10">
      <c r="B48" s="1143">
        <f t="shared" si="2"/>
        <v>12</v>
      </c>
      <c r="C48" s="1133" t="s">
        <v>1164</v>
      </c>
      <c r="D48" s="1134">
        <v>90500</v>
      </c>
      <c r="E48" s="1135"/>
      <c r="F48" s="1135"/>
      <c r="G48" s="1135"/>
      <c r="H48" s="1135">
        <v>100000</v>
      </c>
      <c r="I48" s="1129"/>
      <c r="J48" s="1119"/>
    </row>
    <row r="49" spans="2:10">
      <c r="B49" s="1143">
        <f t="shared" si="2"/>
        <v>13</v>
      </c>
      <c r="C49" s="1133" t="s">
        <v>1165</v>
      </c>
      <c r="D49" s="1134">
        <v>104500</v>
      </c>
      <c r="E49" s="1135"/>
      <c r="F49" s="1135"/>
      <c r="G49" s="1135"/>
      <c r="H49" s="1135">
        <v>100000</v>
      </c>
      <c r="I49" s="1129"/>
      <c r="J49" s="1119"/>
    </row>
    <row r="50" spans="2:10">
      <c r="B50" s="1143">
        <f t="shared" si="2"/>
        <v>14</v>
      </c>
      <c r="C50" s="1133" t="s">
        <v>1166</v>
      </c>
      <c r="D50" s="1134">
        <v>259000</v>
      </c>
      <c r="E50" s="1135"/>
      <c r="F50" s="1135"/>
      <c r="G50" s="1135"/>
      <c r="H50" s="1135">
        <v>300000</v>
      </c>
      <c r="I50" s="1129"/>
      <c r="J50" s="1119"/>
    </row>
    <row r="51" spans="2:10">
      <c r="B51" s="1143">
        <f t="shared" si="2"/>
        <v>15</v>
      </c>
      <c r="C51" s="1133" t="s">
        <v>1167</v>
      </c>
      <c r="D51" s="1134">
        <v>95721</v>
      </c>
      <c r="E51" s="1135"/>
      <c r="F51" s="1135"/>
      <c r="G51" s="1135"/>
      <c r="H51" s="1135">
        <v>120000</v>
      </c>
      <c r="I51" s="1129"/>
      <c r="J51" s="1119"/>
    </row>
    <row r="52" spans="2:10" ht="25.5">
      <c r="B52" s="1143">
        <f t="shared" si="2"/>
        <v>16</v>
      </c>
      <c r="C52" s="1133" t="s">
        <v>1168</v>
      </c>
      <c r="D52" s="1134">
        <v>102000</v>
      </c>
      <c r="E52" s="1135"/>
      <c r="F52" s="1135"/>
      <c r="G52" s="1135"/>
      <c r="H52" s="1135">
        <v>108000</v>
      </c>
      <c r="I52" s="1129"/>
      <c r="J52" s="1119"/>
    </row>
    <row r="53" spans="2:10">
      <c r="B53" s="1143">
        <f t="shared" si="2"/>
        <v>17</v>
      </c>
      <c r="C53" s="1133" t="s">
        <v>1169</v>
      </c>
      <c r="D53" s="1134">
        <v>76000</v>
      </c>
      <c r="E53" s="1135"/>
      <c r="F53" s="1135"/>
      <c r="G53" s="1135"/>
      <c r="H53" s="1135">
        <v>100000</v>
      </c>
      <c r="I53" s="1129"/>
      <c r="J53" s="1119"/>
    </row>
    <row r="54" spans="2:10">
      <c r="B54" s="1143">
        <f t="shared" si="2"/>
        <v>18</v>
      </c>
      <c r="C54" s="1133" t="s">
        <v>1170</v>
      </c>
      <c r="D54" s="1134">
        <v>100000</v>
      </c>
      <c r="E54" s="1135"/>
      <c r="F54" s="1135"/>
      <c r="G54" s="1135"/>
      <c r="H54" s="1135">
        <v>110000</v>
      </c>
      <c r="I54" s="1129"/>
      <c r="J54" s="1119"/>
    </row>
    <row r="55" spans="2:10">
      <c r="B55" s="1143">
        <f t="shared" si="2"/>
        <v>19</v>
      </c>
      <c r="C55" s="1133" t="s">
        <v>1171</v>
      </c>
      <c r="D55" s="1134">
        <v>156000</v>
      </c>
      <c r="E55" s="1135"/>
      <c r="F55" s="1135"/>
      <c r="G55" s="1135"/>
      <c r="H55" s="1135">
        <v>180000</v>
      </c>
      <c r="I55" s="1129"/>
      <c r="J55" s="1119"/>
    </row>
    <row r="56" spans="2:10">
      <c r="B56" s="1143">
        <f t="shared" si="2"/>
        <v>20</v>
      </c>
      <c r="C56" s="1133" t="s">
        <v>1172</v>
      </c>
      <c r="D56" s="1134">
        <v>2275000</v>
      </c>
      <c r="E56" s="1135"/>
      <c r="F56" s="1135"/>
      <c r="G56" s="1135"/>
      <c r="H56" s="1135">
        <v>2500000</v>
      </c>
      <c r="I56" s="1129"/>
      <c r="J56" s="1119"/>
    </row>
    <row r="57" spans="2:10">
      <c r="B57" s="1143">
        <f t="shared" si="2"/>
        <v>21</v>
      </c>
      <c r="C57" s="1133" t="s">
        <v>1173</v>
      </c>
      <c r="D57" s="1134">
        <v>80000</v>
      </c>
      <c r="E57" s="1135"/>
      <c r="F57" s="1135"/>
      <c r="G57" s="1135"/>
      <c r="H57" s="1135">
        <v>80000</v>
      </c>
      <c r="I57" s="1129"/>
      <c r="J57" s="1119"/>
    </row>
    <row r="58" spans="2:10">
      <c r="B58" s="1143">
        <f t="shared" si="2"/>
        <v>22</v>
      </c>
      <c r="C58" s="1133" t="s">
        <v>1174</v>
      </c>
      <c r="D58" s="1134">
        <v>120000</v>
      </c>
      <c r="E58" s="1135"/>
      <c r="F58" s="1135"/>
      <c r="G58" s="1135"/>
      <c r="H58" s="1135">
        <v>190000</v>
      </c>
      <c r="I58" s="1129"/>
      <c r="J58" s="1119"/>
    </row>
    <row r="59" spans="2:10">
      <c r="B59" s="1143">
        <f t="shared" si="2"/>
        <v>23</v>
      </c>
      <c r="C59" s="1133" t="s">
        <v>1175</v>
      </c>
      <c r="D59" s="1134">
        <v>210000</v>
      </c>
      <c r="E59" s="1135"/>
      <c r="F59" s="1135"/>
      <c r="G59" s="1135"/>
      <c r="H59" s="1135">
        <v>720000</v>
      </c>
      <c r="I59" s="1129"/>
      <c r="J59" s="1119"/>
    </row>
    <row r="60" spans="2:10" ht="25.5">
      <c r="B60" s="1143">
        <f t="shared" si="2"/>
        <v>24</v>
      </c>
      <c r="C60" s="1133" t="s">
        <v>1176</v>
      </c>
      <c r="D60" s="1134">
        <v>60000</v>
      </c>
      <c r="E60" s="1135"/>
      <c r="F60" s="1135"/>
      <c r="G60" s="1135"/>
      <c r="H60" s="1135">
        <v>60000</v>
      </c>
      <c r="I60" s="1129"/>
      <c r="J60" s="1119"/>
    </row>
    <row r="61" spans="2:10">
      <c r="B61" s="1143">
        <f t="shared" si="2"/>
        <v>25</v>
      </c>
      <c r="C61" s="1133" t="s">
        <v>1177</v>
      </c>
      <c r="D61" s="1134">
        <v>48000</v>
      </c>
      <c r="E61" s="1135"/>
      <c r="F61" s="1135"/>
      <c r="G61" s="1135"/>
      <c r="H61" s="1135">
        <v>100000</v>
      </c>
      <c r="I61" s="1129"/>
      <c r="J61" s="1119"/>
    </row>
    <row r="62" spans="2:10" ht="25.5">
      <c r="B62" s="1143">
        <f t="shared" si="2"/>
        <v>26</v>
      </c>
      <c r="C62" s="1133" t="s">
        <v>1178</v>
      </c>
      <c r="D62" s="1134">
        <v>15000</v>
      </c>
      <c r="E62" s="1135"/>
      <c r="F62" s="1135"/>
      <c r="G62" s="1135"/>
      <c r="H62" s="1135">
        <v>15000</v>
      </c>
      <c r="I62" s="1129"/>
      <c r="J62" s="1119"/>
    </row>
    <row r="63" spans="2:10">
      <c r="B63" s="1143">
        <f t="shared" si="2"/>
        <v>27</v>
      </c>
      <c r="C63" s="1133" t="s">
        <v>1179</v>
      </c>
      <c r="D63" s="1134">
        <v>452000</v>
      </c>
      <c r="E63" s="1135"/>
      <c r="F63" s="1135"/>
      <c r="G63" s="1135"/>
      <c r="H63" s="1135">
        <v>460000</v>
      </c>
      <c r="I63" s="1129"/>
      <c r="J63" s="1119"/>
    </row>
    <row r="64" spans="2:10" ht="49.5" customHeight="1">
      <c r="B64" s="1143">
        <f t="shared" si="2"/>
        <v>28</v>
      </c>
      <c r="C64" s="1133" t="s">
        <v>1180</v>
      </c>
      <c r="D64" s="1134"/>
      <c r="E64" s="1135"/>
      <c r="F64" s="1135"/>
      <c r="G64" s="1135"/>
      <c r="H64" s="1135">
        <v>200000</v>
      </c>
      <c r="I64" s="1129"/>
      <c r="J64" s="1136"/>
    </row>
    <row r="65" spans="2:10" ht="38.25">
      <c r="B65" s="1143">
        <f t="shared" si="2"/>
        <v>29</v>
      </c>
      <c r="C65" s="1133" t="s">
        <v>1181</v>
      </c>
      <c r="D65" s="1134">
        <v>764400</v>
      </c>
      <c r="E65" s="1135"/>
      <c r="F65" s="1135"/>
      <c r="G65" s="1135"/>
      <c r="H65" s="1135">
        <v>800000</v>
      </c>
      <c r="I65" s="1129"/>
      <c r="J65" s="1119"/>
    </row>
    <row r="66" spans="2:10" ht="25.5">
      <c r="B66" s="1143">
        <f t="shared" si="2"/>
        <v>30</v>
      </c>
      <c r="C66" s="1133" t="s">
        <v>1182</v>
      </c>
      <c r="D66" s="1134">
        <v>53000</v>
      </c>
      <c r="E66" s="1135"/>
      <c r="F66" s="1135"/>
      <c r="G66" s="1135"/>
      <c r="H66" s="1135">
        <v>72000</v>
      </c>
      <c r="I66" s="1129"/>
      <c r="J66" s="1136"/>
    </row>
    <row r="67" spans="2:10">
      <c r="B67" s="1143">
        <f t="shared" si="2"/>
        <v>31</v>
      </c>
      <c r="C67" s="1133" t="s">
        <v>1183</v>
      </c>
      <c r="D67" s="1134">
        <v>9000</v>
      </c>
      <c r="E67" s="1135"/>
      <c r="F67" s="1135"/>
      <c r="G67" s="1135"/>
      <c r="H67" s="1135">
        <v>15000</v>
      </c>
      <c r="I67" s="1129"/>
      <c r="J67" s="1119"/>
    </row>
    <row r="68" spans="2:10" ht="25.5">
      <c r="B68" s="1143">
        <f t="shared" si="2"/>
        <v>32</v>
      </c>
      <c r="C68" s="1133" t="s">
        <v>1184</v>
      </c>
      <c r="D68" s="1134">
        <v>110880</v>
      </c>
      <c r="E68" s="1135"/>
      <c r="F68" s="1135"/>
      <c r="G68" s="1135"/>
      <c r="H68" s="1135">
        <v>226080</v>
      </c>
      <c r="I68" s="1129"/>
      <c r="J68" s="1119"/>
    </row>
    <row r="69" spans="2:10">
      <c r="B69" s="1143">
        <f t="shared" si="2"/>
        <v>33</v>
      </c>
      <c r="C69" s="1133" t="s">
        <v>1185</v>
      </c>
      <c r="D69" s="1134">
        <v>198000</v>
      </c>
      <c r="E69" s="1135"/>
      <c r="F69" s="1135"/>
      <c r="G69" s="1135"/>
      <c r="H69" s="1135">
        <v>240000</v>
      </c>
      <c r="I69" s="1129"/>
      <c r="J69" s="1119"/>
    </row>
    <row r="70" spans="2:10">
      <c r="B70" s="1143">
        <f t="shared" si="2"/>
        <v>34</v>
      </c>
      <c r="C70" s="1133" t="s">
        <v>1186</v>
      </c>
      <c r="D70" s="1134">
        <v>95000</v>
      </c>
      <c r="E70" s="1135"/>
      <c r="F70" s="1135"/>
      <c r="G70" s="1135"/>
      <c r="H70" s="1135">
        <v>100000</v>
      </c>
      <c r="I70" s="1129"/>
      <c r="J70" s="1119"/>
    </row>
    <row r="71" spans="2:10" ht="20.25" customHeight="1">
      <c r="B71" s="1143">
        <f t="shared" si="2"/>
        <v>35</v>
      </c>
      <c r="C71" s="1133" t="s">
        <v>1187</v>
      </c>
      <c r="D71" s="1134">
        <v>14535</v>
      </c>
      <c r="E71" s="1135"/>
      <c r="F71" s="1135"/>
      <c r="G71" s="1135"/>
      <c r="H71" s="1135">
        <v>20000</v>
      </c>
      <c r="I71" s="1129"/>
      <c r="J71" s="1119"/>
    </row>
    <row r="72" spans="2:10" ht="25.5">
      <c r="B72" s="1143">
        <f t="shared" si="2"/>
        <v>36</v>
      </c>
      <c r="C72" s="1133" t="s">
        <v>1188</v>
      </c>
      <c r="D72" s="1134">
        <v>157000</v>
      </c>
      <c r="E72" s="1135"/>
      <c r="F72" s="1135"/>
      <c r="G72" s="1135"/>
      <c r="H72" s="1135">
        <v>200000</v>
      </c>
      <c r="I72" s="1129"/>
      <c r="J72" s="1119"/>
    </row>
    <row r="73" spans="2:10" ht="20.25" customHeight="1">
      <c r="B73" s="1143">
        <f t="shared" si="2"/>
        <v>37</v>
      </c>
      <c r="C73" s="1133" t="s">
        <v>1189</v>
      </c>
      <c r="D73" s="1134">
        <v>119000</v>
      </c>
      <c r="E73" s="1135"/>
      <c r="F73" s="1135"/>
      <c r="G73" s="1135"/>
      <c r="H73" s="1135">
        <v>80000</v>
      </c>
      <c r="I73" s="1129"/>
      <c r="J73" s="1119"/>
    </row>
    <row r="74" spans="2:10">
      <c r="B74" s="1143">
        <f t="shared" si="2"/>
        <v>38</v>
      </c>
      <c r="C74" s="1133" t="s">
        <v>1190</v>
      </c>
      <c r="D74" s="1134">
        <v>300000</v>
      </c>
      <c r="E74" s="1135"/>
      <c r="F74" s="1135"/>
      <c r="G74" s="1135"/>
      <c r="H74" s="1135">
        <v>300000</v>
      </c>
      <c r="I74" s="1129"/>
      <c r="J74" s="1119"/>
    </row>
    <row r="75" spans="2:10" ht="25.5">
      <c r="B75" s="1143">
        <v>39</v>
      </c>
      <c r="C75" s="1133" t="s">
        <v>1191</v>
      </c>
      <c r="D75" s="1134">
        <v>130000</v>
      </c>
      <c r="E75" s="1135"/>
      <c r="F75" s="1135"/>
      <c r="G75" s="1135"/>
      <c r="H75" s="1135">
        <v>500000</v>
      </c>
      <c r="I75" s="1129"/>
      <c r="J75" s="1119"/>
    </row>
    <row r="76" spans="2:10" ht="20.25" customHeight="1">
      <c r="B76" s="1143">
        <v>40</v>
      </c>
      <c r="C76" s="1133" t="s">
        <v>1192</v>
      </c>
      <c r="D76" s="1134">
        <v>613000</v>
      </c>
      <c r="E76" s="1135"/>
      <c r="F76" s="1135"/>
      <c r="G76" s="1135"/>
      <c r="H76" s="1135">
        <v>620000</v>
      </c>
      <c r="I76" s="1129"/>
      <c r="J76" s="1119"/>
    </row>
    <row r="77" spans="2:10">
      <c r="B77" s="1144"/>
      <c r="C77" s="1139" t="s">
        <v>1193</v>
      </c>
      <c r="D77" s="1140">
        <f>SUM(D37:D76)</f>
        <v>10844119.810000001</v>
      </c>
      <c r="E77" s="1140"/>
      <c r="F77" s="1140"/>
      <c r="G77" s="1140"/>
      <c r="H77" s="1140">
        <f t="shared" ref="H77" si="3">SUM(H37:H76)</f>
        <v>14618080</v>
      </c>
      <c r="I77" s="1129"/>
      <c r="J77" s="1119"/>
    </row>
    <row r="78" spans="2:10">
      <c r="B78" s="1144"/>
      <c r="C78" s="1145" t="s">
        <v>1194</v>
      </c>
      <c r="D78" s="1145"/>
      <c r="E78" s="1146"/>
      <c r="F78" s="1146"/>
      <c r="G78" s="1146"/>
      <c r="H78" s="1146"/>
      <c r="I78" s="1129"/>
      <c r="J78" s="1129"/>
    </row>
    <row r="79" spans="2:10">
      <c r="B79" s="1144"/>
      <c r="C79" s="1133"/>
      <c r="D79" s="1134"/>
      <c r="E79" s="1135"/>
      <c r="F79" s="1135"/>
      <c r="G79" s="1135"/>
      <c r="H79" s="1135"/>
      <c r="I79" s="1119"/>
      <c r="J79" s="1119"/>
    </row>
    <row r="80" spans="2:10">
      <c r="B80" s="1144"/>
      <c r="C80" s="1139" t="s">
        <v>1195</v>
      </c>
      <c r="D80" s="1134">
        <f>D79</f>
        <v>0</v>
      </c>
      <c r="E80" s="1135"/>
      <c r="F80" s="1135"/>
      <c r="G80" s="1135"/>
      <c r="H80" s="1135">
        <f>H79</f>
        <v>0</v>
      </c>
      <c r="I80" s="1129"/>
      <c r="J80" s="1119"/>
    </row>
    <row r="81" spans="2:10">
      <c r="B81" s="1147" t="s">
        <v>1196</v>
      </c>
      <c r="C81" s="1147"/>
      <c r="D81" s="1140">
        <f>D35+D77</f>
        <v>100977373.81</v>
      </c>
      <c r="E81" s="1140"/>
      <c r="F81" s="1140"/>
      <c r="G81" s="1140"/>
      <c r="H81" s="1140">
        <f>H35+H77</f>
        <v>136716842</v>
      </c>
      <c r="I81" s="1129"/>
      <c r="J81" s="1119"/>
    </row>
    <row r="82" spans="2:10">
      <c r="B82" s="1148"/>
      <c r="C82" s="1119"/>
      <c r="D82" s="1149"/>
      <c r="E82" s="1150"/>
      <c r="F82" s="1150"/>
      <c r="G82" s="1150"/>
      <c r="H82" s="1119"/>
      <c r="I82" s="1119"/>
      <c r="J82" s="1119"/>
    </row>
    <row r="83" spans="2:10">
      <c r="B83" s="1151"/>
      <c r="C83" s="1152"/>
      <c r="D83" s="1149"/>
      <c r="E83" s="1150"/>
      <c r="F83" s="1150"/>
      <c r="G83" s="1150"/>
      <c r="H83" s="1119"/>
      <c r="I83" s="1119"/>
      <c r="J83" s="1119"/>
    </row>
    <row r="84" spans="2:10">
      <c r="B84" s="1153"/>
      <c r="C84" s="1119"/>
      <c r="D84" s="1119"/>
      <c r="E84" s="1119"/>
      <c r="F84" s="1119"/>
      <c r="G84" s="1119"/>
      <c r="H84" s="1119"/>
      <c r="I84" s="1119"/>
      <c r="J84" s="1119"/>
    </row>
  </sheetData>
  <mergeCells count="11">
    <mergeCell ref="C8:H8"/>
    <mergeCell ref="C36:H36"/>
    <mergeCell ref="B81:C81"/>
    <mergeCell ref="B3:H3"/>
    <mergeCell ref="B6:B7"/>
    <mergeCell ref="C6:C7"/>
    <mergeCell ref="D6:D7"/>
    <mergeCell ref="E6:E7"/>
    <mergeCell ref="F6:F7"/>
    <mergeCell ref="G6:G7"/>
    <mergeCell ref="H6:H7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IV44"/>
  <sheetViews>
    <sheetView workbookViewId="0">
      <selection activeCell="E8" sqref="E8:E12"/>
    </sheetView>
  </sheetViews>
  <sheetFormatPr defaultRowHeight="12.75"/>
  <cols>
    <col min="1" max="1" width="4.42578125" style="1178" customWidth="1"/>
    <col min="2" max="2" width="12.140625" style="1178" customWidth="1"/>
    <col min="3" max="3" width="44.42578125" style="1178" customWidth="1"/>
    <col min="4" max="5" width="17.5703125" style="1178" customWidth="1"/>
    <col min="6" max="6" width="17.85546875" style="1178" customWidth="1"/>
    <col min="7" max="7" width="17.7109375" style="1178" customWidth="1"/>
    <col min="8" max="8" width="37" style="1178" customWidth="1"/>
    <col min="9" max="15" width="23.7109375" style="1178" customWidth="1"/>
    <col min="16" max="16" width="3" style="1178" customWidth="1"/>
    <col min="17" max="16384" width="9.140625" style="1178"/>
  </cols>
  <sheetData>
    <row r="1" spans="2:16" s="1154" customFormat="1">
      <c r="O1" s="1155" t="s">
        <v>1197</v>
      </c>
    </row>
    <row r="2" spans="2:16" s="1154" customFormat="1"/>
    <row r="3" spans="2:16" s="1154" customFormat="1">
      <c r="B3" s="1156" t="s">
        <v>1198</v>
      </c>
      <c r="C3" s="1156"/>
      <c r="D3" s="1156"/>
      <c r="E3" s="1156"/>
      <c r="F3" s="1156"/>
      <c r="G3" s="1156"/>
      <c r="H3" s="1156"/>
      <c r="I3" s="1156"/>
      <c r="J3" s="1156"/>
      <c r="K3" s="1156"/>
      <c r="L3" s="1156"/>
      <c r="M3" s="1156"/>
      <c r="N3" s="1156"/>
      <c r="O3" s="1156"/>
    </row>
    <row r="4" spans="2:16" s="1154" customFormat="1" ht="15" customHeight="1">
      <c r="C4" s="1119"/>
      <c r="D4" s="1155"/>
      <c r="E4" s="1155"/>
      <c r="F4" s="1155"/>
      <c r="G4" s="1155"/>
    </row>
    <row r="5" spans="2:16" s="1154" customFormat="1" ht="13.5" thickBot="1">
      <c r="N5" s="1157"/>
      <c r="O5" s="1158" t="s">
        <v>251</v>
      </c>
    </row>
    <row r="6" spans="2:16" s="1154" customFormat="1" ht="32.25" customHeight="1" thickBot="1">
      <c r="B6" s="1159" t="s">
        <v>954</v>
      </c>
      <c r="C6" s="1160" t="s">
        <v>1199</v>
      </c>
      <c r="D6" s="1160" t="s">
        <v>1200</v>
      </c>
      <c r="E6" s="1160" t="s">
        <v>1201</v>
      </c>
      <c r="F6" s="1160" t="s">
        <v>1202</v>
      </c>
      <c r="G6" s="1160" t="s">
        <v>1203</v>
      </c>
      <c r="H6" s="1161" t="s">
        <v>1204</v>
      </c>
      <c r="I6" s="1160" t="s">
        <v>1205</v>
      </c>
      <c r="J6" s="1162" t="s">
        <v>1206</v>
      </c>
      <c r="K6" s="1163"/>
      <c r="L6" s="1163"/>
      <c r="M6" s="1164"/>
      <c r="N6" s="1160" t="s">
        <v>1207</v>
      </c>
      <c r="O6" s="1165" t="s">
        <v>1208</v>
      </c>
    </row>
    <row r="7" spans="2:16" s="1154" customFormat="1" ht="62.25" customHeight="1" thickBot="1">
      <c r="B7" s="1166"/>
      <c r="C7" s="1167"/>
      <c r="D7" s="1167"/>
      <c r="E7" s="1167"/>
      <c r="F7" s="1167"/>
      <c r="G7" s="1167"/>
      <c r="H7" s="1168"/>
      <c r="I7" s="1167"/>
      <c r="J7" s="1169" t="s">
        <v>885</v>
      </c>
      <c r="K7" s="1169" t="s">
        <v>850</v>
      </c>
      <c r="L7" s="1169" t="s">
        <v>851</v>
      </c>
      <c r="M7" s="1169" t="s">
        <v>858</v>
      </c>
      <c r="N7" s="1167"/>
      <c r="O7" s="1170"/>
    </row>
    <row r="8" spans="2:16" ht="17.100000000000001" customHeight="1">
      <c r="B8" s="1171">
        <v>1</v>
      </c>
      <c r="C8" s="1172"/>
      <c r="D8" s="1173"/>
      <c r="E8" s="1173"/>
      <c r="F8" s="1173"/>
      <c r="G8" s="1173"/>
      <c r="H8" s="1174" t="s">
        <v>1209</v>
      </c>
      <c r="I8" s="1175"/>
      <c r="J8" s="1176"/>
      <c r="K8" s="1176"/>
      <c r="L8" s="1176"/>
      <c r="M8" s="1176"/>
      <c r="N8" s="1176"/>
      <c r="O8" s="1177"/>
    </row>
    <row r="9" spans="2:16" ht="17.100000000000001" customHeight="1">
      <c r="B9" s="1179"/>
      <c r="C9" s="1180"/>
      <c r="D9" s="1181"/>
      <c r="E9" s="1181"/>
      <c r="F9" s="1181"/>
      <c r="G9" s="1181"/>
      <c r="H9" s="1182" t="s">
        <v>1210</v>
      </c>
      <c r="I9" s="1183"/>
      <c r="J9" s="1184"/>
      <c r="K9" s="1184"/>
      <c r="L9" s="1184"/>
      <c r="M9" s="1184"/>
      <c r="N9" s="1184"/>
      <c r="O9" s="1185"/>
    </row>
    <row r="10" spans="2:16" ht="17.100000000000001" customHeight="1">
      <c r="B10" s="1179"/>
      <c r="C10" s="1180"/>
      <c r="D10" s="1181"/>
      <c r="E10" s="1181"/>
      <c r="F10" s="1181"/>
      <c r="G10" s="1181"/>
      <c r="H10" s="1182" t="s">
        <v>1211</v>
      </c>
      <c r="I10" s="1183"/>
      <c r="J10" s="1184"/>
      <c r="K10" s="1184"/>
      <c r="L10" s="1184"/>
      <c r="M10" s="1184"/>
      <c r="N10" s="1184"/>
      <c r="O10" s="1185"/>
    </row>
    <row r="11" spans="2:16" ht="17.100000000000001" customHeight="1" thickBot="1">
      <c r="B11" s="1179"/>
      <c r="C11" s="1180"/>
      <c r="D11" s="1181"/>
      <c r="E11" s="1181"/>
      <c r="F11" s="1181"/>
      <c r="G11" s="1181"/>
      <c r="H11" s="1186" t="s">
        <v>1212</v>
      </c>
      <c r="I11" s="1187"/>
      <c r="J11" s="1188"/>
      <c r="K11" s="1188"/>
      <c r="L11" s="1188"/>
      <c r="M11" s="1188"/>
      <c r="N11" s="1188"/>
      <c r="O11" s="1189"/>
      <c r="P11" s="1190"/>
    </row>
    <row r="12" spans="2:16" ht="17.100000000000001" customHeight="1" thickBot="1">
      <c r="B12" s="1191"/>
      <c r="C12" s="1192"/>
      <c r="D12" s="1193"/>
      <c r="E12" s="1193"/>
      <c r="F12" s="1193"/>
      <c r="G12" s="1193"/>
      <c r="H12" s="1194" t="s">
        <v>1213</v>
      </c>
      <c r="I12" s="1195"/>
      <c r="J12" s="1196"/>
      <c r="K12" s="1196"/>
      <c r="L12" s="1196"/>
      <c r="M12" s="1196"/>
      <c r="N12" s="1196"/>
      <c r="O12" s="1197"/>
      <c r="P12" s="1190"/>
    </row>
    <row r="13" spans="2:16" ht="17.100000000000001" customHeight="1">
      <c r="B13" s="1171">
        <v>2</v>
      </c>
      <c r="C13" s="1172"/>
      <c r="D13" s="1173"/>
      <c r="E13" s="1173"/>
      <c r="F13" s="1173"/>
      <c r="G13" s="1173"/>
      <c r="H13" s="1198" t="s">
        <v>1209</v>
      </c>
      <c r="I13" s="1199"/>
      <c r="J13" s="1200"/>
      <c r="K13" s="1200"/>
      <c r="L13" s="1200"/>
      <c r="M13" s="1200"/>
      <c r="N13" s="1200"/>
      <c r="O13" s="1201"/>
    </row>
    <row r="14" spans="2:16" ht="17.100000000000001" customHeight="1">
      <c r="B14" s="1179"/>
      <c r="C14" s="1180"/>
      <c r="D14" s="1181"/>
      <c r="E14" s="1181"/>
      <c r="F14" s="1181"/>
      <c r="G14" s="1181"/>
      <c r="H14" s="1182" t="s">
        <v>1210</v>
      </c>
      <c r="I14" s="1183"/>
      <c r="J14" s="1184"/>
      <c r="K14" s="1184"/>
      <c r="L14" s="1184"/>
      <c r="M14" s="1184"/>
      <c r="N14" s="1184"/>
      <c r="O14" s="1185"/>
    </row>
    <row r="15" spans="2:16" ht="17.100000000000001" customHeight="1">
      <c r="B15" s="1179"/>
      <c r="C15" s="1180"/>
      <c r="D15" s="1181"/>
      <c r="E15" s="1181"/>
      <c r="F15" s="1181"/>
      <c r="G15" s="1181"/>
      <c r="H15" s="1182" t="s">
        <v>1211</v>
      </c>
      <c r="I15" s="1183"/>
      <c r="J15" s="1184"/>
      <c r="K15" s="1184"/>
      <c r="L15" s="1184"/>
      <c r="M15" s="1184"/>
      <c r="N15" s="1184"/>
      <c r="O15" s="1185"/>
    </row>
    <row r="16" spans="2:16" ht="17.100000000000001" customHeight="1" thickBot="1">
      <c r="B16" s="1179"/>
      <c r="C16" s="1180"/>
      <c r="D16" s="1181"/>
      <c r="E16" s="1181"/>
      <c r="F16" s="1181"/>
      <c r="G16" s="1181"/>
      <c r="H16" s="1186" t="s">
        <v>1212</v>
      </c>
      <c r="I16" s="1187"/>
      <c r="J16" s="1188"/>
      <c r="K16" s="1188"/>
      <c r="L16" s="1188"/>
      <c r="M16" s="1188"/>
      <c r="N16" s="1188"/>
      <c r="O16" s="1189"/>
    </row>
    <row r="17" spans="1:256" ht="17.100000000000001" customHeight="1" thickBot="1">
      <c r="B17" s="1191"/>
      <c r="C17" s="1192"/>
      <c r="D17" s="1193"/>
      <c r="E17" s="1193"/>
      <c r="F17" s="1193"/>
      <c r="G17" s="1193"/>
      <c r="H17" s="1194" t="s">
        <v>1213</v>
      </c>
      <c r="I17" s="1202"/>
      <c r="J17" s="1203"/>
      <c r="K17" s="1203"/>
      <c r="L17" s="1196"/>
      <c r="M17" s="1196"/>
      <c r="N17" s="1196"/>
      <c r="O17" s="1197"/>
      <c r="P17" s="1190"/>
    </row>
    <row r="18" spans="1:256" ht="17.100000000000001" customHeight="1">
      <c r="B18" s="1171">
        <v>3</v>
      </c>
      <c r="C18" s="1172"/>
      <c r="D18" s="1173"/>
      <c r="E18" s="1173"/>
      <c r="F18" s="1173"/>
      <c r="G18" s="1173"/>
      <c r="H18" s="1174" t="s">
        <v>1209</v>
      </c>
      <c r="I18" s="1175"/>
      <c r="J18" s="1176"/>
      <c r="K18" s="1176"/>
      <c r="L18" s="1176"/>
      <c r="M18" s="1176"/>
      <c r="N18" s="1176"/>
      <c r="O18" s="1177"/>
    </row>
    <row r="19" spans="1:256" ht="17.100000000000001" customHeight="1">
      <c r="B19" s="1179"/>
      <c r="C19" s="1180"/>
      <c r="D19" s="1181"/>
      <c r="E19" s="1181"/>
      <c r="F19" s="1181"/>
      <c r="G19" s="1181"/>
      <c r="H19" s="1182" t="s">
        <v>1210</v>
      </c>
      <c r="I19" s="1183"/>
      <c r="J19" s="1184"/>
      <c r="K19" s="1184"/>
      <c r="L19" s="1184"/>
      <c r="M19" s="1184"/>
      <c r="N19" s="1184"/>
      <c r="O19" s="1185"/>
    </row>
    <row r="20" spans="1:256" ht="17.100000000000001" customHeight="1">
      <c r="B20" s="1179"/>
      <c r="C20" s="1180"/>
      <c r="D20" s="1181"/>
      <c r="E20" s="1181"/>
      <c r="F20" s="1181"/>
      <c r="G20" s="1181"/>
      <c r="H20" s="1182" t="s">
        <v>1211</v>
      </c>
      <c r="I20" s="1183"/>
      <c r="J20" s="1184"/>
      <c r="K20" s="1184"/>
      <c r="L20" s="1184"/>
      <c r="M20" s="1184"/>
      <c r="N20" s="1184"/>
      <c r="O20" s="1185"/>
    </row>
    <row r="21" spans="1:256" ht="17.100000000000001" customHeight="1" thickBot="1">
      <c r="B21" s="1179"/>
      <c r="C21" s="1180"/>
      <c r="D21" s="1181"/>
      <c r="E21" s="1181"/>
      <c r="F21" s="1181"/>
      <c r="G21" s="1181"/>
      <c r="H21" s="1204" t="s">
        <v>1212</v>
      </c>
      <c r="I21" s="1205"/>
      <c r="J21" s="1206"/>
      <c r="K21" s="1206"/>
      <c r="L21" s="1206"/>
      <c r="M21" s="1206"/>
      <c r="N21" s="1206"/>
      <c r="O21" s="1207"/>
    </row>
    <row r="22" spans="1:256" ht="17.100000000000001" customHeight="1" thickBot="1">
      <c r="B22" s="1191"/>
      <c r="C22" s="1192"/>
      <c r="D22" s="1193"/>
      <c r="E22" s="1193"/>
      <c r="F22" s="1193"/>
      <c r="G22" s="1193"/>
      <c r="H22" s="1194" t="s">
        <v>1213</v>
      </c>
      <c r="I22" s="1202"/>
      <c r="J22" s="1203"/>
      <c r="K22" s="1203"/>
      <c r="L22" s="1196"/>
      <c r="M22" s="1196"/>
      <c r="N22" s="1196"/>
      <c r="O22" s="1197"/>
      <c r="P22" s="1190"/>
    </row>
    <row r="23" spans="1:256" ht="17.100000000000001" customHeight="1">
      <c r="B23" s="1171">
        <v>4</v>
      </c>
      <c r="C23" s="1172"/>
      <c r="D23" s="1173"/>
      <c r="E23" s="1173"/>
      <c r="F23" s="1173"/>
      <c r="G23" s="1173"/>
      <c r="H23" s="1198" t="s">
        <v>1209</v>
      </c>
      <c r="I23" s="1199"/>
      <c r="J23" s="1200"/>
      <c r="K23" s="1200"/>
      <c r="L23" s="1200"/>
      <c r="M23" s="1200"/>
      <c r="N23" s="1200"/>
      <c r="O23" s="1201"/>
    </row>
    <row r="24" spans="1:256" ht="17.100000000000001" customHeight="1">
      <c r="B24" s="1179"/>
      <c r="C24" s="1180"/>
      <c r="D24" s="1181"/>
      <c r="E24" s="1181"/>
      <c r="F24" s="1181"/>
      <c r="G24" s="1181"/>
      <c r="H24" s="1182" t="s">
        <v>1210</v>
      </c>
      <c r="I24" s="1183"/>
      <c r="J24" s="1184"/>
      <c r="K24" s="1184"/>
      <c r="L24" s="1184"/>
      <c r="M24" s="1184"/>
      <c r="N24" s="1184"/>
      <c r="O24" s="1185"/>
    </row>
    <row r="25" spans="1:256" ht="17.100000000000001" customHeight="1">
      <c r="B25" s="1179"/>
      <c r="C25" s="1180"/>
      <c r="D25" s="1181"/>
      <c r="E25" s="1181"/>
      <c r="F25" s="1181"/>
      <c r="G25" s="1181"/>
      <c r="H25" s="1208" t="s">
        <v>1211</v>
      </c>
      <c r="I25" s="1209"/>
      <c r="J25" s="1210"/>
      <c r="K25" s="1210"/>
      <c r="L25" s="1210"/>
      <c r="M25" s="1210"/>
      <c r="N25" s="1210"/>
      <c r="O25" s="1211"/>
    </row>
    <row r="26" spans="1:256" ht="17.100000000000001" customHeight="1" thickBot="1">
      <c r="B26" s="1179"/>
      <c r="C26" s="1180"/>
      <c r="D26" s="1181"/>
      <c r="E26" s="1181"/>
      <c r="F26" s="1181"/>
      <c r="G26" s="1181"/>
      <c r="H26" s="1186" t="s">
        <v>1212</v>
      </c>
      <c r="I26" s="1187"/>
      <c r="J26" s="1188"/>
      <c r="K26" s="1188"/>
      <c r="L26" s="1188"/>
      <c r="M26" s="1188"/>
      <c r="N26" s="1188"/>
      <c r="O26" s="1189"/>
      <c r="P26" s="1190"/>
    </row>
    <row r="27" spans="1:256" ht="17.100000000000001" customHeight="1" thickBot="1">
      <c r="B27" s="1191"/>
      <c r="C27" s="1192"/>
      <c r="D27" s="1193"/>
      <c r="E27" s="1193"/>
      <c r="F27" s="1193"/>
      <c r="G27" s="1193"/>
      <c r="H27" s="1194" t="s">
        <v>1213</v>
      </c>
      <c r="I27" s="1202"/>
      <c r="J27" s="1203"/>
      <c r="K27" s="1203"/>
      <c r="L27" s="1196"/>
      <c r="M27" s="1196"/>
      <c r="N27" s="1196"/>
      <c r="O27" s="1197"/>
      <c r="P27" s="1190"/>
    </row>
    <row r="28" spans="1:256" ht="17.100000000000001" customHeight="1">
      <c r="A28" s="1212"/>
      <c r="B28" s="1171">
        <v>5</v>
      </c>
      <c r="C28" s="1172"/>
      <c r="D28" s="1173"/>
      <c r="E28" s="1173"/>
      <c r="F28" s="1173"/>
      <c r="G28" s="1173"/>
      <c r="H28" s="1174" t="s">
        <v>1209</v>
      </c>
      <c r="I28" s="1175"/>
      <c r="J28" s="1176"/>
      <c r="K28" s="1176"/>
      <c r="L28" s="1176"/>
      <c r="M28" s="1176"/>
      <c r="N28" s="1176"/>
      <c r="O28" s="1177"/>
    </row>
    <row r="29" spans="1:256" ht="17.100000000000001" customHeight="1">
      <c r="A29" s="1212"/>
      <c r="B29" s="1179"/>
      <c r="C29" s="1180"/>
      <c r="D29" s="1181"/>
      <c r="E29" s="1181"/>
      <c r="F29" s="1181"/>
      <c r="G29" s="1181"/>
      <c r="H29" s="1182" t="s">
        <v>1210</v>
      </c>
      <c r="I29" s="1183"/>
      <c r="J29" s="1184"/>
      <c r="K29" s="1184"/>
      <c r="L29" s="1184"/>
      <c r="M29" s="1184"/>
      <c r="N29" s="1184"/>
      <c r="O29" s="1185"/>
    </row>
    <row r="30" spans="1:256" ht="17.100000000000001" customHeight="1">
      <c r="A30" s="1212"/>
      <c r="B30" s="1179"/>
      <c r="C30" s="1180"/>
      <c r="D30" s="1181"/>
      <c r="E30" s="1181"/>
      <c r="F30" s="1181"/>
      <c r="G30" s="1181"/>
      <c r="H30" s="1182" t="s">
        <v>1211</v>
      </c>
      <c r="I30" s="1183"/>
      <c r="J30" s="1184"/>
      <c r="K30" s="1184"/>
      <c r="L30" s="1213"/>
      <c r="M30" s="1184"/>
      <c r="N30" s="1213"/>
      <c r="O30" s="1185"/>
    </row>
    <row r="31" spans="1:256" ht="17.100000000000001" customHeight="1" thickBot="1">
      <c r="A31" s="1212"/>
      <c r="B31" s="1179"/>
      <c r="C31" s="1180"/>
      <c r="D31" s="1181"/>
      <c r="E31" s="1181"/>
      <c r="F31" s="1181"/>
      <c r="G31" s="1181"/>
      <c r="H31" s="1214" t="s">
        <v>1212</v>
      </c>
      <c r="I31" s="1215"/>
      <c r="J31" s="1188"/>
      <c r="K31" s="1188"/>
      <c r="L31" s="1188"/>
      <c r="M31" s="1188"/>
      <c r="N31" s="1216"/>
      <c r="O31" s="1189"/>
    </row>
    <row r="32" spans="1:256" s="419" customFormat="1" ht="17.100000000000001" customHeight="1" thickBot="1">
      <c r="A32" s="1212"/>
      <c r="B32" s="1191"/>
      <c r="C32" s="1192"/>
      <c r="D32" s="1193"/>
      <c r="E32" s="1193"/>
      <c r="F32" s="1193"/>
      <c r="G32" s="1193"/>
      <c r="H32" s="1217" t="s">
        <v>1213</v>
      </c>
      <c r="I32" s="1202"/>
      <c r="J32" s="1203"/>
      <c r="K32" s="1203"/>
      <c r="L32" s="1196"/>
      <c r="M32" s="1196"/>
      <c r="N32" s="1218"/>
      <c r="O32" s="1219"/>
      <c r="P32" s="1190"/>
      <c r="Q32" s="1178"/>
      <c r="R32" s="1178"/>
      <c r="S32" s="1178"/>
      <c r="T32" s="1178"/>
      <c r="U32" s="1178"/>
      <c r="V32" s="1178"/>
      <c r="W32" s="1178"/>
      <c r="X32" s="1178"/>
      <c r="Y32" s="1178"/>
      <c r="Z32" s="1178"/>
      <c r="AA32" s="1178"/>
      <c r="AB32" s="1178"/>
      <c r="AC32" s="1178"/>
      <c r="AD32" s="1178"/>
      <c r="AE32" s="1178"/>
      <c r="AF32" s="1178"/>
      <c r="AG32" s="1178"/>
      <c r="AH32" s="1178"/>
      <c r="AI32" s="1178"/>
      <c r="AJ32" s="1178"/>
      <c r="AK32" s="1178"/>
      <c r="AL32" s="1178"/>
      <c r="AM32" s="1178"/>
      <c r="AN32" s="1178"/>
      <c r="AO32" s="1178"/>
      <c r="AP32" s="1178"/>
      <c r="AQ32" s="1178"/>
      <c r="AR32" s="1178"/>
      <c r="AS32" s="1178"/>
      <c r="AT32" s="1178"/>
      <c r="AU32" s="1178"/>
      <c r="AV32" s="1178"/>
      <c r="AW32" s="1178"/>
      <c r="AX32" s="1178"/>
      <c r="AY32" s="1178"/>
      <c r="AZ32" s="1178"/>
      <c r="BA32" s="1178"/>
      <c r="BB32" s="1178"/>
      <c r="BC32" s="1178"/>
      <c r="BD32" s="1178"/>
      <c r="BE32" s="1178"/>
      <c r="BF32" s="1178"/>
      <c r="BG32" s="1178"/>
      <c r="BH32" s="1178"/>
      <c r="BI32" s="1178"/>
      <c r="BJ32" s="1178"/>
      <c r="BK32" s="1178"/>
      <c r="BL32" s="1178"/>
      <c r="BM32" s="1178"/>
      <c r="BN32" s="1178"/>
      <c r="BO32" s="1178"/>
      <c r="BP32" s="1178"/>
      <c r="BQ32" s="1178"/>
      <c r="BR32" s="1178"/>
      <c r="BS32" s="1178"/>
      <c r="BT32" s="1178"/>
      <c r="BU32" s="1178"/>
      <c r="BV32" s="1178"/>
      <c r="BW32" s="1178"/>
      <c r="BX32" s="1178"/>
      <c r="BY32" s="1178"/>
      <c r="BZ32" s="1178"/>
      <c r="CA32" s="1178"/>
      <c r="CB32" s="1178"/>
      <c r="CC32" s="1178"/>
      <c r="CD32" s="1178"/>
      <c r="CE32" s="1178"/>
      <c r="CF32" s="1178"/>
      <c r="CG32" s="1178"/>
      <c r="CH32" s="1178"/>
      <c r="CI32" s="1178"/>
      <c r="CJ32" s="1178"/>
      <c r="CK32" s="1178"/>
      <c r="CL32" s="1178"/>
      <c r="CM32" s="1178"/>
      <c r="CN32" s="1178"/>
      <c r="CO32" s="1178"/>
      <c r="CP32" s="1178"/>
      <c r="CQ32" s="1178"/>
      <c r="CR32" s="1178"/>
      <c r="CS32" s="1178"/>
      <c r="CT32" s="1178"/>
      <c r="CU32" s="1178"/>
      <c r="CV32" s="1178"/>
      <c r="CW32" s="1178"/>
      <c r="CX32" s="1178"/>
      <c r="CY32" s="1178"/>
      <c r="CZ32" s="1178"/>
      <c r="DA32" s="1178"/>
      <c r="DB32" s="1178"/>
      <c r="DC32" s="1178"/>
      <c r="DD32" s="1178"/>
      <c r="DE32" s="1178"/>
      <c r="DF32" s="1178"/>
      <c r="DG32" s="1178"/>
      <c r="DH32" s="1178"/>
      <c r="DI32" s="1178"/>
      <c r="DJ32" s="1178"/>
      <c r="DK32" s="1178"/>
      <c r="DL32" s="1178"/>
      <c r="DM32" s="1178"/>
      <c r="DN32" s="1178"/>
      <c r="DO32" s="1178"/>
      <c r="DP32" s="1178"/>
      <c r="DQ32" s="1178"/>
      <c r="DR32" s="1178"/>
      <c r="DS32" s="1178"/>
      <c r="DT32" s="1178"/>
      <c r="DU32" s="1178"/>
      <c r="DV32" s="1178"/>
      <c r="DW32" s="1178"/>
      <c r="DX32" s="1178"/>
      <c r="DY32" s="1178"/>
      <c r="DZ32" s="1178"/>
      <c r="EA32" s="1178"/>
      <c r="EB32" s="1178"/>
      <c r="EC32" s="1178"/>
      <c r="ED32" s="1178"/>
      <c r="EE32" s="1178"/>
      <c r="EF32" s="1178"/>
      <c r="EG32" s="1178"/>
      <c r="EH32" s="1178"/>
      <c r="EI32" s="1178"/>
      <c r="EJ32" s="1178"/>
      <c r="EK32" s="1178"/>
      <c r="EL32" s="1178"/>
      <c r="EM32" s="1178"/>
      <c r="EN32" s="1178"/>
      <c r="EO32" s="1178"/>
      <c r="EP32" s="1178"/>
      <c r="EQ32" s="1178"/>
      <c r="ER32" s="1178"/>
      <c r="ES32" s="1178"/>
      <c r="ET32" s="1178"/>
      <c r="EU32" s="1178"/>
      <c r="EV32" s="1178"/>
      <c r="EW32" s="1178"/>
      <c r="EX32" s="1178"/>
      <c r="EY32" s="1178"/>
      <c r="EZ32" s="1178"/>
      <c r="FA32" s="1178"/>
      <c r="FB32" s="1178"/>
      <c r="FC32" s="1178"/>
      <c r="FD32" s="1178"/>
      <c r="FE32" s="1178"/>
      <c r="FF32" s="1178"/>
      <c r="FG32" s="1178"/>
      <c r="FH32" s="1178"/>
      <c r="FI32" s="1178"/>
      <c r="FJ32" s="1178"/>
      <c r="FK32" s="1178"/>
      <c r="FL32" s="1178"/>
      <c r="FM32" s="1178"/>
      <c r="FN32" s="1178"/>
      <c r="FO32" s="1178"/>
      <c r="FP32" s="1178"/>
      <c r="FQ32" s="1178"/>
      <c r="FR32" s="1178"/>
      <c r="FS32" s="1178"/>
      <c r="FT32" s="1178"/>
      <c r="FU32" s="1178"/>
      <c r="FV32" s="1178"/>
      <c r="FW32" s="1178"/>
      <c r="FX32" s="1178"/>
      <c r="FY32" s="1178"/>
      <c r="FZ32" s="1178"/>
      <c r="GA32" s="1178"/>
      <c r="GB32" s="1178"/>
      <c r="GC32" s="1178"/>
      <c r="GD32" s="1178"/>
      <c r="GE32" s="1178"/>
      <c r="GF32" s="1178"/>
      <c r="GG32" s="1178"/>
      <c r="GH32" s="1178"/>
      <c r="GI32" s="1178"/>
      <c r="GJ32" s="1178"/>
      <c r="GK32" s="1178"/>
      <c r="GL32" s="1178"/>
      <c r="GM32" s="1178"/>
      <c r="GN32" s="1178"/>
      <c r="GO32" s="1178"/>
      <c r="GP32" s="1178"/>
      <c r="GQ32" s="1178"/>
      <c r="GR32" s="1178"/>
      <c r="GS32" s="1178"/>
      <c r="GT32" s="1178"/>
      <c r="GU32" s="1178"/>
      <c r="GV32" s="1178"/>
      <c r="GW32" s="1178"/>
      <c r="GX32" s="1178"/>
      <c r="GY32" s="1178"/>
      <c r="GZ32" s="1178"/>
      <c r="HA32" s="1178"/>
      <c r="HB32" s="1178"/>
      <c r="HC32" s="1178"/>
      <c r="HD32" s="1178"/>
      <c r="HE32" s="1178"/>
      <c r="HF32" s="1178"/>
      <c r="HG32" s="1178"/>
      <c r="HH32" s="1178"/>
      <c r="HI32" s="1178"/>
      <c r="HJ32" s="1178"/>
      <c r="HK32" s="1178"/>
      <c r="HL32" s="1178"/>
      <c r="HM32" s="1178"/>
      <c r="HN32" s="1178"/>
      <c r="HO32" s="1178"/>
      <c r="HP32" s="1178"/>
      <c r="HQ32" s="1178"/>
      <c r="HR32" s="1178"/>
      <c r="HS32" s="1178"/>
      <c r="HT32" s="1178"/>
      <c r="HU32" s="1178"/>
      <c r="HV32" s="1178"/>
      <c r="HW32" s="1178"/>
      <c r="HX32" s="1178"/>
      <c r="HY32" s="1178"/>
      <c r="HZ32" s="1178"/>
      <c r="IA32" s="1178"/>
      <c r="IB32" s="1178"/>
      <c r="IC32" s="1178"/>
      <c r="ID32" s="1178"/>
      <c r="IE32" s="1178"/>
      <c r="IF32" s="1178"/>
      <c r="IG32" s="1178"/>
      <c r="IH32" s="1178"/>
      <c r="II32" s="1178"/>
      <c r="IJ32" s="1178"/>
      <c r="IK32" s="1178"/>
      <c r="IL32" s="1178"/>
      <c r="IM32" s="1178"/>
      <c r="IN32" s="1178"/>
      <c r="IO32" s="1178"/>
      <c r="IP32" s="1178"/>
      <c r="IQ32" s="1178"/>
      <c r="IR32" s="1178"/>
      <c r="IS32" s="1178"/>
      <c r="IT32" s="1178"/>
      <c r="IU32" s="1178"/>
      <c r="IV32" s="1178"/>
    </row>
    <row r="33" spans="1:256" s="419" customFormat="1" ht="38.25" customHeight="1" thickBot="1">
      <c r="A33" s="1212"/>
      <c r="B33" s="1220" t="s">
        <v>1214</v>
      </c>
      <c r="C33" s="1220"/>
      <c r="D33" s="1220"/>
      <c r="E33" s="1220"/>
      <c r="F33" s="1221"/>
      <c r="G33" s="1222"/>
      <c r="H33" s="1223"/>
      <c r="I33" s="1224"/>
      <c r="J33" s="1224"/>
      <c r="K33" s="1224"/>
      <c r="L33" s="1224"/>
      <c r="M33" s="1224"/>
      <c r="N33" s="1224"/>
      <c r="O33" s="1225"/>
      <c r="P33" s="1178"/>
      <c r="Q33" s="1178"/>
      <c r="R33" s="1178"/>
      <c r="S33" s="1178"/>
      <c r="T33" s="1178"/>
      <c r="U33" s="1178"/>
      <c r="V33" s="1178"/>
      <c r="W33" s="1178"/>
      <c r="X33" s="1178"/>
      <c r="Y33" s="1178"/>
      <c r="Z33" s="1178"/>
      <c r="AA33" s="1178"/>
      <c r="AB33" s="1178"/>
      <c r="AC33" s="1178"/>
      <c r="AD33" s="1178"/>
      <c r="AE33" s="1178"/>
      <c r="AF33" s="1178"/>
      <c r="AG33" s="1178"/>
      <c r="AH33" s="1178"/>
      <c r="AI33" s="1178"/>
      <c r="AJ33" s="1178"/>
      <c r="AK33" s="1178"/>
      <c r="AL33" s="1178"/>
      <c r="AM33" s="1178"/>
      <c r="AN33" s="1178"/>
      <c r="AO33" s="1178"/>
      <c r="AP33" s="1178"/>
      <c r="AQ33" s="1178"/>
      <c r="AR33" s="1178"/>
      <c r="AS33" s="1178"/>
      <c r="AT33" s="1178"/>
      <c r="AU33" s="1178"/>
      <c r="AV33" s="1178"/>
      <c r="AW33" s="1178"/>
      <c r="AX33" s="1178"/>
      <c r="AY33" s="1178"/>
      <c r="AZ33" s="1178"/>
      <c r="BA33" s="1178"/>
      <c r="BB33" s="1178"/>
      <c r="BC33" s="1178"/>
      <c r="BD33" s="1178"/>
      <c r="BE33" s="1178"/>
      <c r="BF33" s="1178"/>
      <c r="BG33" s="1178"/>
      <c r="BH33" s="1178"/>
      <c r="BI33" s="1178"/>
      <c r="BJ33" s="1178"/>
      <c r="BK33" s="1178"/>
      <c r="BL33" s="1178"/>
      <c r="BM33" s="1178"/>
      <c r="BN33" s="1178"/>
      <c r="BO33" s="1178"/>
      <c r="BP33" s="1178"/>
      <c r="BQ33" s="1178"/>
      <c r="BR33" s="1178"/>
      <c r="BS33" s="1178"/>
      <c r="BT33" s="1178"/>
      <c r="BU33" s="1178"/>
      <c r="BV33" s="1178"/>
      <c r="BW33" s="1178"/>
      <c r="BX33" s="1178"/>
      <c r="BY33" s="1178"/>
      <c r="BZ33" s="1178"/>
      <c r="CA33" s="1178"/>
      <c r="CB33" s="1178"/>
      <c r="CC33" s="1178"/>
      <c r="CD33" s="1178"/>
      <c r="CE33" s="1178"/>
      <c r="CF33" s="1178"/>
      <c r="CG33" s="1178"/>
      <c r="CH33" s="1178"/>
      <c r="CI33" s="1178"/>
      <c r="CJ33" s="1178"/>
      <c r="CK33" s="1178"/>
      <c r="CL33" s="1178"/>
      <c r="CM33" s="1178"/>
      <c r="CN33" s="1178"/>
      <c r="CO33" s="1178"/>
      <c r="CP33" s="1178"/>
      <c r="CQ33" s="1178"/>
      <c r="CR33" s="1178"/>
      <c r="CS33" s="1178"/>
      <c r="CT33" s="1178"/>
      <c r="CU33" s="1178"/>
      <c r="CV33" s="1178"/>
      <c r="CW33" s="1178"/>
      <c r="CX33" s="1178"/>
      <c r="CY33" s="1178"/>
      <c r="CZ33" s="1178"/>
      <c r="DA33" s="1178"/>
      <c r="DB33" s="1178"/>
      <c r="DC33" s="1178"/>
      <c r="DD33" s="1178"/>
      <c r="DE33" s="1178"/>
      <c r="DF33" s="1178"/>
      <c r="DG33" s="1178"/>
      <c r="DH33" s="1178"/>
      <c r="DI33" s="1178"/>
      <c r="DJ33" s="1178"/>
      <c r="DK33" s="1178"/>
      <c r="DL33" s="1178"/>
      <c r="DM33" s="1178"/>
      <c r="DN33" s="1178"/>
      <c r="DO33" s="1178"/>
      <c r="DP33" s="1178"/>
      <c r="DQ33" s="1178"/>
      <c r="DR33" s="1178"/>
      <c r="DS33" s="1178"/>
      <c r="DT33" s="1178"/>
      <c r="DU33" s="1178"/>
      <c r="DV33" s="1178"/>
      <c r="DW33" s="1178"/>
      <c r="DX33" s="1178"/>
      <c r="DY33" s="1178"/>
      <c r="DZ33" s="1178"/>
      <c r="EA33" s="1178"/>
      <c r="EB33" s="1178"/>
      <c r="EC33" s="1178"/>
      <c r="ED33" s="1178"/>
      <c r="EE33" s="1178"/>
      <c r="EF33" s="1178"/>
      <c r="EG33" s="1178"/>
      <c r="EH33" s="1178"/>
      <c r="EI33" s="1178"/>
      <c r="EJ33" s="1178"/>
      <c r="EK33" s="1178"/>
      <c r="EL33" s="1178"/>
      <c r="EM33" s="1178"/>
      <c r="EN33" s="1178"/>
      <c r="EO33" s="1178"/>
      <c r="EP33" s="1178"/>
      <c r="EQ33" s="1178"/>
      <c r="ER33" s="1178"/>
      <c r="ES33" s="1178"/>
      <c r="ET33" s="1178"/>
      <c r="EU33" s="1178"/>
      <c r="EV33" s="1178"/>
      <c r="EW33" s="1178"/>
      <c r="EX33" s="1178"/>
      <c r="EY33" s="1178"/>
      <c r="EZ33" s="1178"/>
      <c r="FA33" s="1178"/>
      <c r="FB33" s="1178"/>
      <c r="FC33" s="1178"/>
      <c r="FD33" s="1178"/>
      <c r="FE33" s="1178"/>
      <c r="FF33" s="1178"/>
      <c r="FG33" s="1178"/>
      <c r="FH33" s="1178"/>
      <c r="FI33" s="1178"/>
      <c r="FJ33" s="1178"/>
      <c r="FK33" s="1178"/>
      <c r="FL33" s="1178"/>
      <c r="FM33" s="1178"/>
      <c r="FN33" s="1178"/>
      <c r="FO33" s="1178"/>
      <c r="FP33" s="1178"/>
      <c r="FQ33" s="1178"/>
      <c r="FR33" s="1178"/>
      <c r="FS33" s="1178"/>
      <c r="FT33" s="1178"/>
      <c r="FU33" s="1178"/>
      <c r="FV33" s="1178"/>
      <c r="FW33" s="1178"/>
      <c r="FX33" s="1178"/>
      <c r="FY33" s="1178"/>
      <c r="FZ33" s="1178"/>
      <c r="GA33" s="1178"/>
      <c r="GB33" s="1178"/>
      <c r="GC33" s="1178"/>
      <c r="GD33" s="1178"/>
      <c r="GE33" s="1178"/>
      <c r="GF33" s="1178"/>
      <c r="GG33" s="1178"/>
      <c r="GH33" s="1178"/>
      <c r="GI33" s="1178"/>
      <c r="GJ33" s="1178"/>
      <c r="GK33" s="1178"/>
      <c r="GL33" s="1178"/>
      <c r="GM33" s="1178"/>
      <c r="GN33" s="1178"/>
      <c r="GO33" s="1178"/>
      <c r="GP33" s="1178"/>
      <c r="GQ33" s="1178"/>
      <c r="GR33" s="1178"/>
      <c r="GS33" s="1178"/>
      <c r="GT33" s="1178"/>
      <c r="GU33" s="1178"/>
      <c r="GV33" s="1178"/>
      <c r="GW33" s="1178"/>
      <c r="GX33" s="1178"/>
      <c r="GY33" s="1178"/>
      <c r="GZ33" s="1178"/>
      <c r="HA33" s="1178"/>
      <c r="HB33" s="1178"/>
      <c r="HC33" s="1178"/>
      <c r="HD33" s="1178"/>
      <c r="HE33" s="1178"/>
      <c r="HF33" s="1178"/>
      <c r="HG33" s="1178"/>
      <c r="HH33" s="1178"/>
      <c r="HI33" s="1178"/>
      <c r="HJ33" s="1178"/>
      <c r="HK33" s="1178"/>
      <c r="HL33" s="1178"/>
      <c r="HM33" s="1178"/>
      <c r="HN33" s="1178"/>
      <c r="HO33" s="1178"/>
      <c r="HP33" s="1178"/>
      <c r="HQ33" s="1178"/>
      <c r="HR33" s="1178"/>
      <c r="HS33" s="1178"/>
      <c r="HT33" s="1178"/>
      <c r="HU33" s="1178"/>
      <c r="HV33" s="1178"/>
      <c r="HW33" s="1178"/>
      <c r="HX33" s="1178"/>
      <c r="HY33" s="1178"/>
      <c r="HZ33" s="1178"/>
      <c r="IA33" s="1178"/>
      <c r="IB33" s="1178"/>
      <c r="IC33" s="1178"/>
      <c r="ID33" s="1178"/>
      <c r="IE33" s="1178"/>
      <c r="IF33" s="1178"/>
      <c r="IG33" s="1178"/>
      <c r="IH33" s="1178"/>
      <c r="II33" s="1178"/>
      <c r="IJ33" s="1178"/>
      <c r="IK33" s="1178"/>
      <c r="IL33" s="1178"/>
      <c r="IM33" s="1178"/>
      <c r="IN33" s="1178"/>
      <c r="IO33" s="1178"/>
      <c r="IP33" s="1178"/>
      <c r="IQ33" s="1178"/>
      <c r="IR33" s="1178"/>
      <c r="IS33" s="1178"/>
      <c r="IT33" s="1178"/>
      <c r="IU33" s="1178"/>
      <c r="IV33" s="1178"/>
    </row>
    <row r="34" spans="1:256" s="419" customFormat="1" ht="24.95" customHeight="1">
      <c r="A34" s="1178"/>
      <c r="B34" s="1178"/>
      <c r="C34" s="1178"/>
      <c r="D34" s="1226"/>
      <c r="E34" s="1226"/>
      <c r="F34" s="1226"/>
      <c r="G34" s="1226"/>
      <c r="H34" s="1226"/>
      <c r="I34" s="1226"/>
      <c r="J34" s="1226"/>
      <c r="K34" s="1226"/>
      <c r="L34" s="1226"/>
      <c r="M34" s="1226"/>
      <c r="N34" s="1226"/>
      <c r="O34" s="1226"/>
      <c r="P34" s="1178"/>
      <c r="Q34" s="1178"/>
      <c r="R34" s="1178"/>
      <c r="S34" s="1178"/>
      <c r="T34" s="1178"/>
      <c r="U34" s="1178"/>
      <c r="V34" s="1178"/>
      <c r="W34" s="1178"/>
      <c r="X34" s="1178"/>
      <c r="Y34" s="1178"/>
      <c r="Z34" s="1178"/>
      <c r="AA34" s="1178"/>
      <c r="AB34" s="1178"/>
      <c r="AC34" s="1178"/>
      <c r="AD34" s="1178"/>
      <c r="AE34" s="1178"/>
      <c r="AF34" s="1178"/>
      <c r="AG34" s="1178"/>
      <c r="AH34" s="1178"/>
      <c r="AI34" s="1178"/>
      <c r="AJ34" s="1178"/>
      <c r="AK34" s="1178"/>
      <c r="AL34" s="1178"/>
      <c r="AM34" s="1178"/>
      <c r="AN34" s="1178"/>
      <c r="AO34" s="1178"/>
      <c r="AP34" s="1178"/>
      <c r="AQ34" s="1178"/>
      <c r="AR34" s="1178"/>
      <c r="AS34" s="1178"/>
      <c r="AT34" s="1178"/>
      <c r="AU34" s="1178"/>
      <c r="AV34" s="1178"/>
      <c r="AW34" s="1178"/>
      <c r="AX34" s="1178"/>
      <c r="AY34" s="1178"/>
      <c r="AZ34" s="1178"/>
      <c r="BA34" s="1178"/>
      <c r="BB34" s="1178"/>
      <c r="BC34" s="1178"/>
      <c r="BD34" s="1178"/>
      <c r="BE34" s="1178"/>
      <c r="BF34" s="1178"/>
      <c r="BG34" s="1178"/>
      <c r="BH34" s="1178"/>
      <c r="BI34" s="1178"/>
      <c r="BJ34" s="1178"/>
      <c r="BK34" s="1178"/>
      <c r="BL34" s="1178"/>
      <c r="BM34" s="1178"/>
      <c r="BN34" s="1178"/>
      <c r="BO34" s="1178"/>
      <c r="BP34" s="1178"/>
      <c r="BQ34" s="1178"/>
      <c r="BR34" s="1178"/>
      <c r="BS34" s="1178"/>
      <c r="BT34" s="1178"/>
      <c r="BU34" s="1178"/>
      <c r="BV34" s="1178"/>
      <c r="BW34" s="1178"/>
      <c r="BX34" s="1178"/>
      <c r="BY34" s="1178"/>
      <c r="BZ34" s="1178"/>
      <c r="CA34" s="1178"/>
      <c r="CB34" s="1178"/>
      <c r="CC34" s="1178"/>
      <c r="CD34" s="1178"/>
      <c r="CE34" s="1178"/>
      <c r="CF34" s="1178"/>
      <c r="CG34" s="1178"/>
      <c r="CH34" s="1178"/>
      <c r="CI34" s="1178"/>
      <c r="CJ34" s="1178"/>
      <c r="CK34" s="1178"/>
      <c r="CL34" s="1178"/>
      <c r="CM34" s="1178"/>
      <c r="CN34" s="1178"/>
      <c r="CO34" s="1178"/>
      <c r="CP34" s="1178"/>
      <c r="CQ34" s="1178"/>
      <c r="CR34" s="1178"/>
      <c r="CS34" s="1178"/>
      <c r="CT34" s="1178"/>
      <c r="CU34" s="1178"/>
      <c r="CV34" s="1178"/>
      <c r="CW34" s="1178"/>
      <c r="CX34" s="1178"/>
      <c r="CY34" s="1178"/>
      <c r="CZ34" s="1178"/>
      <c r="DA34" s="1178"/>
      <c r="DB34" s="1178"/>
      <c r="DC34" s="1178"/>
      <c r="DD34" s="1178"/>
      <c r="DE34" s="1178"/>
      <c r="DF34" s="1178"/>
      <c r="DG34" s="1178"/>
      <c r="DH34" s="1178"/>
      <c r="DI34" s="1178"/>
      <c r="DJ34" s="1178"/>
      <c r="DK34" s="1178"/>
      <c r="DL34" s="1178"/>
      <c r="DM34" s="1178"/>
      <c r="DN34" s="1178"/>
      <c r="DO34" s="1178"/>
      <c r="DP34" s="1178"/>
      <c r="DQ34" s="1178"/>
      <c r="DR34" s="1178"/>
      <c r="DS34" s="1178"/>
      <c r="DT34" s="1178"/>
      <c r="DU34" s="1178"/>
      <c r="DV34" s="1178"/>
      <c r="DW34" s="1178"/>
      <c r="DX34" s="1178"/>
      <c r="DY34" s="1178"/>
      <c r="DZ34" s="1178"/>
      <c r="EA34" s="1178"/>
      <c r="EB34" s="1178"/>
      <c r="EC34" s="1178"/>
      <c r="ED34" s="1178"/>
      <c r="EE34" s="1178"/>
      <c r="EF34" s="1178"/>
      <c r="EG34" s="1178"/>
      <c r="EH34" s="1178"/>
      <c r="EI34" s="1178"/>
      <c r="EJ34" s="1178"/>
      <c r="EK34" s="1178"/>
      <c r="EL34" s="1178"/>
      <c r="EM34" s="1178"/>
      <c r="EN34" s="1178"/>
      <c r="EO34" s="1178"/>
      <c r="EP34" s="1178"/>
      <c r="EQ34" s="1178"/>
      <c r="ER34" s="1178"/>
      <c r="ES34" s="1178"/>
      <c r="ET34" s="1178"/>
      <c r="EU34" s="1178"/>
      <c r="EV34" s="1178"/>
      <c r="EW34" s="1178"/>
      <c r="EX34" s="1178"/>
      <c r="EY34" s="1178"/>
      <c r="EZ34" s="1178"/>
      <c r="FA34" s="1178"/>
      <c r="FB34" s="1178"/>
      <c r="FC34" s="1178"/>
      <c r="FD34" s="1178"/>
      <c r="FE34" s="1178"/>
      <c r="FF34" s="1178"/>
      <c r="FG34" s="1178"/>
      <c r="FH34" s="1178"/>
      <c r="FI34" s="1178"/>
      <c r="FJ34" s="1178"/>
      <c r="FK34" s="1178"/>
      <c r="FL34" s="1178"/>
      <c r="FM34" s="1178"/>
      <c r="FN34" s="1178"/>
      <c r="FO34" s="1178"/>
      <c r="FP34" s="1178"/>
      <c r="FQ34" s="1178"/>
      <c r="FR34" s="1178"/>
      <c r="FS34" s="1178"/>
      <c r="FT34" s="1178"/>
      <c r="FU34" s="1178"/>
      <c r="FV34" s="1178"/>
      <c r="FW34" s="1178"/>
      <c r="FX34" s="1178"/>
      <c r="FY34" s="1178"/>
      <c r="FZ34" s="1178"/>
      <c r="GA34" s="1178"/>
      <c r="GB34" s="1178"/>
      <c r="GC34" s="1178"/>
      <c r="GD34" s="1178"/>
      <c r="GE34" s="1178"/>
      <c r="GF34" s="1178"/>
      <c r="GG34" s="1178"/>
      <c r="GH34" s="1178"/>
      <c r="GI34" s="1178"/>
      <c r="GJ34" s="1178"/>
      <c r="GK34" s="1178"/>
      <c r="GL34" s="1178"/>
      <c r="GM34" s="1178"/>
      <c r="GN34" s="1178"/>
      <c r="GO34" s="1178"/>
      <c r="GP34" s="1178"/>
      <c r="GQ34" s="1178"/>
      <c r="GR34" s="1178"/>
      <c r="GS34" s="1178"/>
      <c r="GT34" s="1178"/>
      <c r="GU34" s="1178"/>
      <c r="GV34" s="1178"/>
      <c r="GW34" s="1178"/>
      <c r="GX34" s="1178"/>
      <c r="GY34" s="1178"/>
      <c r="GZ34" s="1178"/>
      <c r="HA34" s="1178"/>
      <c r="HB34" s="1178"/>
      <c r="HC34" s="1178"/>
      <c r="HD34" s="1178"/>
      <c r="HE34" s="1178"/>
      <c r="HF34" s="1178"/>
      <c r="HG34" s="1178"/>
      <c r="HH34" s="1178"/>
      <c r="HI34" s="1178"/>
      <c r="HJ34" s="1178"/>
      <c r="HK34" s="1178"/>
      <c r="HL34" s="1178"/>
      <c r="HM34" s="1178"/>
      <c r="HN34" s="1178"/>
      <c r="HO34" s="1178"/>
      <c r="HP34" s="1178"/>
      <c r="HQ34" s="1178"/>
      <c r="HR34" s="1178"/>
      <c r="HS34" s="1178"/>
      <c r="HT34" s="1178"/>
      <c r="HU34" s="1178"/>
      <c r="HV34" s="1178"/>
      <c r="HW34" s="1178"/>
      <c r="HX34" s="1178"/>
      <c r="HY34" s="1178"/>
      <c r="HZ34" s="1178"/>
      <c r="IA34" s="1178"/>
      <c r="IB34" s="1178"/>
      <c r="IC34" s="1178"/>
      <c r="ID34" s="1178"/>
      <c r="IE34" s="1178"/>
      <c r="IF34" s="1178"/>
      <c r="IG34" s="1178"/>
      <c r="IH34" s="1178"/>
      <c r="II34" s="1178"/>
      <c r="IJ34" s="1178"/>
      <c r="IK34" s="1178"/>
      <c r="IL34" s="1178"/>
      <c r="IM34" s="1178"/>
      <c r="IN34" s="1178"/>
      <c r="IO34" s="1178"/>
      <c r="IP34" s="1178"/>
      <c r="IQ34" s="1178"/>
      <c r="IR34" s="1178"/>
      <c r="IS34" s="1178"/>
      <c r="IT34" s="1178"/>
      <c r="IU34" s="1178"/>
      <c r="IV34" s="1178"/>
    </row>
    <row r="35" spans="1:256" s="419" customFormat="1" ht="24.95" customHeight="1">
      <c r="A35" s="1178"/>
      <c r="B35" s="1178"/>
      <c r="C35" s="1178"/>
      <c r="D35" s="1178"/>
      <c r="E35" s="1178"/>
      <c r="F35" s="1178"/>
      <c r="G35" s="1178"/>
      <c r="H35" s="1178"/>
      <c r="I35" s="1178"/>
      <c r="J35" s="1178"/>
      <c r="K35" s="1178"/>
      <c r="L35" s="1178"/>
      <c r="M35" s="1178"/>
      <c r="N35" s="1178"/>
      <c r="O35" s="1178"/>
      <c r="P35" s="1178"/>
      <c r="Q35" s="1178"/>
      <c r="R35" s="1178"/>
      <c r="S35" s="1178"/>
      <c r="T35" s="1178"/>
      <c r="U35" s="1178"/>
      <c r="V35" s="1178"/>
      <c r="W35" s="1178"/>
      <c r="X35" s="1178"/>
      <c r="Y35" s="1178"/>
      <c r="Z35" s="1178"/>
      <c r="AA35" s="1178"/>
      <c r="AB35" s="1178"/>
      <c r="AC35" s="1178"/>
      <c r="AD35" s="1178"/>
      <c r="AE35" s="1178"/>
      <c r="AF35" s="1178"/>
      <c r="AG35" s="1178"/>
      <c r="AH35" s="1178"/>
      <c r="AI35" s="1178"/>
      <c r="AJ35" s="1178"/>
      <c r="AK35" s="1178"/>
      <c r="AL35" s="1178"/>
      <c r="AM35" s="1178"/>
      <c r="AN35" s="1178"/>
      <c r="AO35" s="1178"/>
      <c r="AP35" s="1178"/>
      <c r="AQ35" s="1178"/>
      <c r="AR35" s="1178"/>
      <c r="AS35" s="1178"/>
      <c r="AT35" s="1178"/>
      <c r="AU35" s="1178"/>
      <c r="AV35" s="1178"/>
      <c r="AW35" s="1178"/>
      <c r="AX35" s="1178"/>
      <c r="AY35" s="1178"/>
      <c r="AZ35" s="1178"/>
      <c r="BA35" s="1178"/>
      <c r="BB35" s="1178"/>
      <c r="BC35" s="1178"/>
      <c r="BD35" s="1178"/>
      <c r="BE35" s="1178"/>
      <c r="BF35" s="1178"/>
      <c r="BG35" s="1178"/>
      <c r="BH35" s="1178"/>
      <c r="BI35" s="1178"/>
      <c r="BJ35" s="1178"/>
      <c r="BK35" s="1178"/>
      <c r="BL35" s="1178"/>
      <c r="BM35" s="1178"/>
      <c r="BN35" s="1178"/>
      <c r="BO35" s="1178"/>
      <c r="BP35" s="1178"/>
      <c r="BQ35" s="1178"/>
      <c r="BR35" s="1178"/>
      <c r="BS35" s="1178"/>
      <c r="BT35" s="1178"/>
      <c r="BU35" s="1178"/>
      <c r="BV35" s="1178"/>
      <c r="BW35" s="1178"/>
      <c r="BX35" s="1178"/>
      <c r="BY35" s="1178"/>
      <c r="BZ35" s="1178"/>
      <c r="CA35" s="1178"/>
      <c r="CB35" s="1178"/>
      <c r="CC35" s="1178"/>
      <c r="CD35" s="1178"/>
      <c r="CE35" s="1178"/>
      <c r="CF35" s="1178"/>
      <c r="CG35" s="1178"/>
      <c r="CH35" s="1178"/>
      <c r="CI35" s="1178"/>
      <c r="CJ35" s="1178"/>
      <c r="CK35" s="1178"/>
      <c r="CL35" s="1178"/>
      <c r="CM35" s="1178"/>
      <c r="CN35" s="1178"/>
      <c r="CO35" s="1178"/>
      <c r="CP35" s="1178"/>
      <c r="CQ35" s="1178"/>
      <c r="CR35" s="1178"/>
      <c r="CS35" s="1178"/>
      <c r="CT35" s="1178"/>
      <c r="CU35" s="1178"/>
      <c r="CV35" s="1178"/>
      <c r="CW35" s="1178"/>
      <c r="CX35" s="1178"/>
      <c r="CY35" s="1178"/>
      <c r="CZ35" s="1178"/>
      <c r="DA35" s="1178"/>
      <c r="DB35" s="1178"/>
      <c r="DC35" s="1178"/>
      <c r="DD35" s="1178"/>
      <c r="DE35" s="1178"/>
      <c r="DF35" s="1178"/>
      <c r="DG35" s="1178"/>
      <c r="DH35" s="1178"/>
      <c r="DI35" s="1178"/>
      <c r="DJ35" s="1178"/>
      <c r="DK35" s="1178"/>
      <c r="DL35" s="1178"/>
      <c r="DM35" s="1178"/>
      <c r="DN35" s="1178"/>
      <c r="DO35" s="1178"/>
      <c r="DP35" s="1178"/>
      <c r="DQ35" s="1178"/>
      <c r="DR35" s="1178"/>
      <c r="DS35" s="1178"/>
      <c r="DT35" s="1178"/>
      <c r="DU35" s="1178"/>
      <c r="DV35" s="1178"/>
      <c r="DW35" s="1178"/>
      <c r="DX35" s="1178"/>
      <c r="DY35" s="1178"/>
      <c r="DZ35" s="1178"/>
      <c r="EA35" s="1178"/>
      <c r="EB35" s="1178"/>
      <c r="EC35" s="1178"/>
      <c r="ED35" s="1178"/>
      <c r="EE35" s="1178"/>
      <c r="EF35" s="1178"/>
      <c r="EG35" s="1178"/>
      <c r="EH35" s="1178"/>
      <c r="EI35" s="1178"/>
      <c r="EJ35" s="1178"/>
      <c r="EK35" s="1178"/>
      <c r="EL35" s="1178"/>
      <c r="EM35" s="1178"/>
      <c r="EN35" s="1178"/>
      <c r="EO35" s="1178"/>
      <c r="EP35" s="1178"/>
      <c r="EQ35" s="1178"/>
      <c r="ER35" s="1178"/>
      <c r="ES35" s="1178"/>
      <c r="ET35" s="1178"/>
      <c r="EU35" s="1178"/>
      <c r="EV35" s="1178"/>
      <c r="EW35" s="1178"/>
      <c r="EX35" s="1178"/>
      <c r="EY35" s="1178"/>
      <c r="EZ35" s="1178"/>
      <c r="FA35" s="1178"/>
      <c r="FB35" s="1178"/>
      <c r="FC35" s="1178"/>
      <c r="FD35" s="1178"/>
      <c r="FE35" s="1178"/>
      <c r="FF35" s="1178"/>
      <c r="FG35" s="1178"/>
      <c r="FH35" s="1178"/>
      <c r="FI35" s="1178"/>
      <c r="FJ35" s="1178"/>
      <c r="FK35" s="1178"/>
      <c r="FL35" s="1178"/>
      <c r="FM35" s="1178"/>
      <c r="FN35" s="1178"/>
      <c r="FO35" s="1178"/>
      <c r="FP35" s="1178"/>
      <c r="FQ35" s="1178"/>
      <c r="FR35" s="1178"/>
      <c r="FS35" s="1178"/>
      <c r="FT35" s="1178"/>
      <c r="FU35" s="1178"/>
      <c r="FV35" s="1178"/>
      <c r="FW35" s="1178"/>
      <c r="FX35" s="1178"/>
      <c r="FY35" s="1178"/>
      <c r="FZ35" s="1178"/>
      <c r="GA35" s="1178"/>
      <c r="GB35" s="1178"/>
      <c r="GC35" s="1178"/>
      <c r="GD35" s="1178"/>
      <c r="GE35" s="1178"/>
      <c r="GF35" s="1178"/>
      <c r="GG35" s="1178"/>
      <c r="GH35" s="1178"/>
      <c r="GI35" s="1178"/>
      <c r="GJ35" s="1178"/>
      <c r="GK35" s="1178"/>
      <c r="GL35" s="1178"/>
      <c r="GM35" s="1178"/>
      <c r="GN35" s="1178"/>
      <c r="GO35" s="1178"/>
      <c r="GP35" s="1178"/>
      <c r="GQ35" s="1178"/>
      <c r="GR35" s="1178"/>
      <c r="GS35" s="1178"/>
      <c r="GT35" s="1178"/>
      <c r="GU35" s="1178"/>
      <c r="GV35" s="1178"/>
      <c r="GW35" s="1178"/>
      <c r="GX35" s="1178"/>
      <c r="GY35" s="1178"/>
      <c r="GZ35" s="1178"/>
      <c r="HA35" s="1178"/>
      <c r="HB35" s="1178"/>
      <c r="HC35" s="1178"/>
      <c r="HD35" s="1178"/>
      <c r="HE35" s="1178"/>
      <c r="HF35" s="1178"/>
      <c r="HG35" s="1178"/>
      <c r="HH35" s="1178"/>
      <c r="HI35" s="1178"/>
      <c r="HJ35" s="1178"/>
      <c r="HK35" s="1178"/>
      <c r="HL35" s="1178"/>
      <c r="HM35" s="1178"/>
      <c r="HN35" s="1178"/>
      <c r="HO35" s="1178"/>
      <c r="HP35" s="1178"/>
      <c r="HQ35" s="1178"/>
      <c r="HR35" s="1178"/>
      <c r="HS35" s="1178"/>
      <c r="HT35" s="1178"/>
      <c r="HU35" s="1178"/>
      <c r="HV35" s="1178"/>
      <c r="HW35" s="1178"/>
      <c r="HX35" s="1178"/>
      <c r="HY35" s="1178"/>
      <c r="HZ35" s="1178"/>
      <c r="IA35" s="1178"/>
      <c r="IB35" s="1178"/>
      <c r="IC35" s="1178"/>
      <c r="ID35" s="1178"/>
      <c r="IE35" s="1178"/>
      <c r="IF35" s="1178"/>
      <c r="IG35" s="1178"/>
      <c r="IH35" s="1178"/>
      <c r="II35" s="1178"/>
      <c r="IJ35" s="1178"/>
      <c r="IK35" s="1178"/>
      <c r="IL35" s="1178"/>
      <c r="IM35" s="1178"/>
      <c r="IN35" s="1178"/>
      <c r="IO35" s="1178"/>
      <c r="IP35" s="1178"/>
      <c r="IQ35" s="1178"/>
      <c r="IR35" s="1178"/>
      <c r="IS35" s="1178"/>
      <c r="IT35" s="1178"/>
      <c r="IU35" s="1178"/>
      <c r="IV35" s="1178"/>
    </row>
    <row r="36" spans="1:256" s="419" customFormat="1" ht="24.95" customHeight="1">
      <c r="A36" s="1178"/>
      <c r="B36" s="1178"/>
      <c r="C36" s="1178"/>
      <c r="D36" s="1178"/>
      <c r="E36" s="1178"/>
      <c r="F36" s="1178"/>
      <c r="G36" s="1178"/>
      <c r="H36" s="1178"/>
      <c r="I36" s="1178"/>
      <c r="J36" s="1178"/>
      <c r="K36" s="1178"/>
      <c r="L36" s="1178"/>
      <c r="M36" s="1178"/>
      <c r="N36" s="1178"/>
      <c r="O36" s="1178"/>
      <c r="P36" s="1178"/>
      <c r="Q36" s="1178"/>
      <c r="R36" s="1178"/>
      <c r="S36" s="1178"/>
      <c r="T36" s="1178"/>
      <c r="U36" s="1178"/>
      <c r="V36" s="1178"/>
      <c r="W36" s="1178"/>
      <c r="X36" s="1178"/>
      <c r="Y36" s="1178"/>
      <c r="Z36" s="1178"/>
      <c r="AA36" s="1178"/>
      <c r="AB36" s="1178"/>
      <c r="AC36" s="1178"/>
      <c r="AD36" s="1178"/>
      <c r="AE36" s="1178"/>
      <c r="AF36" s="1178"/>
      <c r="AG36" s="1178"/>
      <c r="AH36" s="1178"/>
      <c r="AI36" s="1178"/>
      <c r="AJ36" s="1178"/>
      <c r="AK36" s="1178"/>
      <c r="AL36" s="1178"/>
      <c r="AM36" s="1178"/>
      <c r="AN36" s="1178"/>
      <c r="AO36" s="1178"/>
      <c r="AP36" s="1178"/>
      <c r="AQ36" s="1178"/>
      <c r="AR36" s="1178"/>
      <c r="AS36" s="1178"/>
      <c r="AT36" s="1178"/>
      <c r="AU36" s="1178"/>
      <c r="AV36" s="1178"/>
      <c r="AW36" s="1178"/>
      <c r="AX36" s="1178"/>
      <c r="AY36" s="1178"/>
      <c r="AZ36" s="1178"/>
      <c r="BA36" s="1178"/>
      <c r="BB36" s="1178"/>
      <c r="BC36" s="1178"/>
      <c r="BD36" s="1178"/>
      <c r="BE36" s="1178"/>
      <c r="BF36" s="1178"/>
      <c r="BG36" s="1178"/>
      <c r="BH36" s="1178"/>
      <c r="BI36" s="1178"/>
      <c r="BJ36" s="1178"/>
      <c r="BK36" s="1178"/>
      <c r="BL36" s="1178"/>
      <c r="BM36" s="1178"/>
      <c r="BN36" s="1178"/>
      <c r="BO36" s="1178"/>
      <c r="BP36" s="1178"/>
      <c r="BQ36" s="1178"/>
      <c r="BR36" s="1178"/>
      <c r="BS36" s="1178"/>
      <c r="BT36" s="1178"/>
      <c r="BU36" s="1178"/>
      <c r="BV36" s="1178"/>
      <c r="BW36" s="1178"/>
      <c r="BX36" s="1178"/>
      <c r="BY36" s="1178"/>
      <c r="BZ36" s="1178"/>
      <c r="CA36" s="1178"/>
      <c r="CB36" s="1178"/>
      <c r="CC36" s="1178"/>
      <c r="CD36" s="1178"/>
      <c r="CE36" s="1178"/>
      <c r="CF36" s="1178"/>
      <c r="CG36" s="1178"/>
      <c r="CH36" s="1178"/>
      <c r="CI36" s="1178"/>
      <c r="CJ36" s="1178"/>
      <c r="CK36" s="1178"/>
      <c r="CL36" s="1178"/>
      <c r="CM36" s="1178"/>
      <c r="CN36" s="1178"/>
      <c r="CO36" s="1178"/>
      <c r="CP36" s="1178"/>
      <c r="CQ36" s="1178"/>
      <c r="CR36" s="1178"/>
      <c r="CS36" s="1178"/>
      <c r="CT36" s="1178"/>
      <c r="CU36" s="1178"/>
      <c r="CV36" s="1178"/>
      <c r="CW36" s="1178"/>
      <c r="CX36" s="1178"/>
      <c r="CY36" s="1178"/>
      <c r="CZ36" s="1178"/>
      <c r="DA36" s="1178"/>
      <c r="DB36" s="1178"/>
      <c r="DC36" s="1178"/>
      <c r="DD36" s="1178"/>
      <c r="DE36" s="1178"/>
      <c r="DF36" s="1178"/>
      <c r="DG36" s="1178"/>
      <c r="DH36" s="1178"/>
      <c r="DI36" s="1178"/>
      <c r="DJ36" s="1178"/>
      <c r="DK36" s="1178"/>
      <c r="DL36" s="1178"/>
      <c r="DM36" s="1178"/>
      <c r="DN36" s="1178"/>
      <c r="DO36" s="1178"/>
      <c r="DP36" s="1178"/>
      <c r="DQ36" s="1178"/>
      <c r="DR36" s="1178"/>
      <c r="DS36" s="1178"/>
      <c r="DT36" s="1178"/>
      <c r="DU36" s="1178"/>
      <c r="DV36" s="1178"/>
      <c r="DW36" s="1178"/>
      <c r="DX36" s="1178"/>
      <c r="DY36" s="1178"/>
      <c r="DZ36" s="1178"/>
      <c r="EA36" s="1178"/>
      <c r="EB36" s="1178"/>
      <c r="EC36" s="1178"/>
      <c r="ED36" s="1178"/>
      <c r="EE36" s="1178"/>
      <c r="EF36" s="1178"/>
      <c r="EG36" s="1178"/>
      <c r="EH36" s="1178"/>
      <c r="EI36" s="1178"/>
      <c r="EJ36" s="1178"/>
      <c r="EK36" s="1178"/>
      <c r="EL36" s="1178"/>
      <c r="EM36" s="1178"/>
      <c r="EN36" s="1178"/>
      <c r="EO36" s="1178"/>
      <c r="EP36" s="1178"/>
      <c r="EQ36" s="1178"/>
      <c r="ER36" s="1178"/>
      <c r="ES36" s="1178"/>
      <c r="ET36" s="1178"/>
      <c r="EU36" s="1178"/>
      <c r="EV36" s="1178"/>
      <c r="EW36" s="1178"/>
      <c r="EX36" s="1178"/>
      <c r="EY36" s="1178"/>
      <c r="EZ36" s="1178"/>
      <c r="FA36" s="1178"/>
      <c r="FB36" s="1178"/>
      <c r="FC36" s="1178"/>
      <c r="FD36" s="1178"/>
      <c r="FE36" s="1178"/>
      <c r="FF36" s="1178"/>
      <c r="FG36" s="1178"/>
      <c r="FH36" s="1178"/>
      <c r="FI36" s="1178"/>
      <c r="FJ36" s="1178"/>
      <c r="FK36" s="1178"/>
      <c r="FL36" s="1178"/>
      <c r="FM36" s="1178"/>
      <c r="FN36" s="1178"/>
      <c r="FO36" s="1178"/>
      <c r="FP36" s="1178"/>
      <c r="FQ36" s="1178"/>
      <c r="FR36" s="1178"/>
      <c r="FS36" s="1178"/>
      <c r="FT36" s="1178"/>
      <c r="FU36" s="1178"/>
      <c r="FV36" s="1178"/>
      <c r="FW36" s="1178"/>
      <c r="FX36" s="1178"/>
      <c r="FY36" s="1178"/>
      <c r="FZ36" s="1178"/>
      <c r="GA36" s="1178"/>
      <c r="GB36" s="1178"/>
      <c r="GC36" s="1178"/>
      <c r="GD36" s="1178"/>
      <c r="GE36" s="1178"/>
      <c r="GF36" s="1178"/>
      <c r="GG36" s="1178"/>
      <c r="GH36" s="1178"/>
      <c r="GI36" s="1178"/>
      <c r="GJ36" s="1178"/>
      <c r="GK36" s="1178"/>
      <c r="GL36" s="1178"/>
      <c r="GM36" s="1178"/>
      <c r="GN36" s="1178"/>
      <c r="GO36" s="1178"/>
      <c r="GP36" s="1178"/>
      <c r="GQ36" s="1178"/>
      <c r="GR36" s="1178"/>
      <c r="GS36" s="1178"/>
      <c r="GT36" s="1178"/>
      <c r="GU36" s="1178"/>
      <c r="GV36" s="1178"/>
      <c r="GW36" s="1178"/>
      <c r="GX36" s="1178"/>
      <c r="GY36" s="1178"/>
      <c r="GZ36" s="1178"/>
      <c r="HA36" s="1178"/>
      <c r="HB36" s="1178"/>
      <c r="HC36" s="1178"/>
      <c r="HD36" s="1178"/>
      <c r="HE36" s="1178"/>
      <c r="HF36" s="1178"/>
      <c r="HG36" s="1178"/>
      <c r="HH36" s="1178"/>
      <c r="HI36" s="1178"/>
      <c r="HJ36" s="1178"/>
      <c r="HK36" s="1178"/>
      <c r="HL36" s="1178"/>
      <c r="HM36" s="1178"/>
      <c r="HN36" s="1178"/>
      <c r="HO36" s="1178"/>
      <c r="HP36" s="1178"/>
      <c r="HQ36" s="1178"/>
      <c r="HR36" s="1178"/>
      <c r="HS36" s="1178"/>
      <c r="HT36" s="1178"/>
      <c r="HU36" s="1178"/>
      <c r="HV36" s="1178"/>
      <c r="HW36" s="1178"/>
      <c r="HX36" s="1178"/>
      <c r="HY36" s="1178"/>
      <c r="HZ36" s="1178"/>
      <c r="IA36" s="1178"/>
      <c r="IB36" s="1178"/>
      <c r="IC36" s="1178"/>
      <c r="ID36" s="1178"/>
      <c r="IE36" s="1178"/>
      <c r="IF36" s="1178"/>
      <c r="IG36" s="1178"/>
      <c r="IH36" s="1178"/>
      <c r="II36" s="1178"/>
      <c r="IJ36" s="1178"/>
      <c r="IK36" s="1178"/>
      <c r="IL36" s="1178"/>
      <c r="IM36" s="1178"/>
      <c r="IN36" s="1178"/>
      <c r="IO36" s="1178"/>
      <c r="IP36" s="1178"/>
      <c r="IQ36" s="1178"/>
      <c r="IR36" s="1178"/>
      <c r="IS36" s="1178"/>
      <c r="IT36" s="1178"/>
      <c r="IU36" s="1178"/>
      <c r="IV36" s="1178"/>
    </row>
    <row r="37" spans="1:256" s="419" customFormat="1" ht="24.95" customHeight="1">
      <c r="A37" s="1178"/>
      <c r="B37" s="1178"/>
      <c r="C37" s="1178"/>
      <c r="D37" s="1178"/>
      <c r="E37" s="1178"/>
      <c r="F37" s="1178"/>
      <c r="G37" s="1178"/>
      <c r="H37" s="1178"/>
      <c r="I37" s="1178"/>
      <c r="J37" s="1178"/>
      <c r="K37" s="1178"/>
      <c r="L37" s="1178"/>
      <c r="M37" s="1178"/>
      <c r="N37" s="1178"/>
      <c r="O37" s="1178"/>
      <c r="P37" s="1178"/>
      <c r="Q37" s="1178"/>
      <c r="R37" s="1178"/>
      <c r="S37" s="1178"/>
      <c r="T37" s="1178"/>
      <c r="U37" s="1178"/>
      <c r="V37" s="1178"/>
      <c r="W37" s="1178"/>
      <c r="X37" s="1178"/>
      <c r="Y37" s="1178"/>
      <c r="Z37" s="1178"/>
      <c r="AA37" s="1178"/>
      <c r="AB37" s="1178"/>
      <c r="AC37" s="1178"/>
      <c r="AD37" s="1178"/>
      <c r="AE37" s="1178"/>
      <c r="AF37" s="1178"/>
      <c r="AG37" s="1178"/>
      <c r="AH37" s="1178"/>
      <c r="AI37" s="1178"/>
      <c r="AJ37" s="1178"/>
      <c r="AK37" s="1178"/>
      <c r="AL37" s="1178"/>
      <c r="AM37" s="1178"/>
      <c r="AN37" s="1178"/>
      <c r="AO37" s="1178"/>
      <c r="AP37" s="1178"/>
      <c r="AQ37" s="1178"/>
      <c r="AR37" s="1178"/>
      <c r="AS37" s="1178"/>
      <c r="AT37" s="1178"/>
      <c r="AU37" s="1178"/>
      <c r="AV37" s="1178"/>
      <c r="AW37" s="1178"/>
      <c r="AX37" s="1178"/>
      <c r="AY37" s="1178"/>
      <c r="AZ37" s="1178"/>
      <c r="BA37" s="1178"/>
      <c r="BB37" s="1178"/>
      <c r="BC37" s="1178"/>
      <c r="BD37" s="1178"/>
      <c r="BE37" s="1178"/>
      <c r="BF37" s="1178"/>
      <c r="BG37" s="1178"/>
      <c r="BH37" s="1178"/>
      <c r="BI37" s="1178"/>
      <c r="BJ37" s="1178"/>
      <c r="BK37" s="1178"/>
      <c r="BL37" s="1178"/>
      <c r="BM37" s="1178"/>
      <c r="BN37" s="1178"/>
      <c r="BO37" s="1178"/>
      <c r="BP37" s="1178"/>
      <c r="BQ37" s="1178"/>
      <c r="BR37" s="1178"/>
      <c r="BS37" s="1178"/>
      <c r="BT37" s="1178"/>
      <c r="BU37" s="1178"/>
      <c r="BV37" s="1178"/>
      <c r="BW37" s="1178"/>
      <c r="BX37" s="1178"/>
      <c r="BY37" s="1178"/>
      <c r="BZ37" s="1178"/>
      <c r="CA37" s="1178"/>
      <c r="CB37" s="1178"/>
      <c r="CC37" s="1178"/>
      <c r="CD37" s="1178"/>
      <c r="CE37" s="1178"/>
      <c r="CF37" s="1178"/>
      <c r="CG37" s="1178"/>
      <c r="CH37" s="1178"/>
      <c r="CI37" s="1178"/>
      <c r="CJ37" s="1178"/>
      <c r="CK37" s="1178"/>
      <c r="CL37" s="1178"/>
      <c r="CM37" s="1178"/>
      <c r="CN37" s="1178"/>
      <c r="CO37" s="1178"/>
      <c r="CP37" s="1178"/>
      <c r="CQ37" s="1178"/>
      <c r="CR37" s="1178"/>
      <c r="CS37" s="1178"/>
      <c r="CT37" s="1178"/>
      <c r="CU37" s="1178"/>
      <c r="CV37" s="1178"/>
      <c r="CW37" s="1178"/>
      <c r="CX37" s="1178"/>
      <c r="CY37" s="1178"/>
      <c r="CZ37" s="1178"/>
      <c r="DA37" s="1178"/>
      <c r="DB37" s="1178"/>
      <c r="DC37" s="1178"/>
      <c r="DD37" s="1178"/>
      <c r="DE37" s="1178"/>
      <c r="DF37" s="1178"/>
      <c r="DG37" s="1178"/>
      <c r="DH37" s="1178"/>
      <c r="DI37" s="1178"/>
      <c r="DJ37" s="1178"/>
      <c r="DK37" s="1178"/>
      <c r="DL37" s="1178"/>
      <c r="DM37" s="1178"/>
      <c r="DN37" s="1178"/>
      <c r="DO37" s="1178"/>
      <c r="DP37" s="1178"/>
      <c r="DQ37" s="1178"/>
      <c r="DR37" s="1178"/>
      <c r="DS37" s="1178"/>
      <c r="DT37" s="1178"/>
      <c r="DU37" s="1178"/>
      <c r="DV37" s="1178"/>
      <c r="DW37" s="1178"/>
      <c r="DX37" s="1178"/>
      <c r="DY37" s="1178"/>
      <c r="DZ37" s="1178"/>
      <c r="EA37" s="1178"/>
      <c r="EB37" s="1178"/>
      <c r="EC37" s="1178"/>
      <c r="ED37" s="1178"/>
      <c r="EE37" s="1178"/>
      <c r="EF37" s="1178"/>
      <c r="EG37" s="1178"/>
      <c r="EH37" s="1178"/>
      <c r="EI37" s="1178"/>
      <c r="EJ37" s="1178"/>
      <c r="EK37" s="1178"/>
      <c r="EL37" s="1178"/>
      <c r="EM37" s="1178"/>
      <c r="EN37" s="1178"/>
      <c r="EO37" s="1178"/>
      <c r="EP37" s="1178"/>
      <c r="EQ37" s="1178"/>
      <c r="ER37" s="1178"/>
      <c r="ES37" s="1178"/>
      <c r="ET37" s="1178"/>
      <c r="EU37" s="1178"/>
      <c r="EV37" s="1178"/>
      <c r="EW37" s="1178"/>
      <c r="EX37" s="1178"/>
      <c r="EY37" s="1178"/>
      <c r="EZ37" s="1178"/>
      <c r="FA37" s="1178"/>
      <c r="FB37" s="1178"/>
      <c r="FC37" s="1178"/>
      <c r="FD37" s="1178"/>
      <c r="FE37" s="1178"/>
      <c r="FF37" s="1178"/>
      <c r="FG37" s="1178"/>
      <c r="FH37" s="1178"/>
      <c r="FI37" s="1178"/>
      <c r="FJ37" s="1178"/>
      <c r="FK37" s="1178"/>
      <c r="FL37" s="1178"/>
      <c r="FM37" s="1178"/>
      <c r="FN37" s="1178"/>
      <c r="FO37" s="1178"/>
      <c r="FP37" s="1178"/>
      <c r="FQ37" s="1178"/>
      <c r="FR37" s="1178"/>
      <c r="FS37" s="1178"/>
      <c r="FT37" s="1178"/>
      <c r="FU37" s="1178"/>
      <c r="FV37" s="1178"/>
      <c r="FW37" s="1178"/>
      <c r="FX37" s="1178"/>
      <c r="FY37" s="1178"/>
      <c r="FZ37" s="1178"/>
      <c r="GA37" s="1178"/>
      <c r="GB37" s="1178"/>
      <c r="GC37" s="1178"/>
      <c r="GD37" s="1178"/>
      <c r="GE37" s="1178"/>
      <c r="GF37" s="1178"/>
      <c r="GG37" s="1178"/>
      <c r="GH37" s="1178"/>
      <c r="GI37" s="1178"/>
      <c r="GJ37" s="1178"/>
      <c r="GK37" s="1178"/>
      <c r="GL37" s="1178"/>
      <c r="GM37" s="1178"/>
      <c r="GN37" s="1178"/>
      <c r="GO37" s="1178"/>
      <c r="GP37" s="1178"/>
      <c r="GQ37" s="1178"/>
      <c r="GR37" s="1178"/>
      <c r="GS37" s="1178"/>
      <c r="GT37" s="1178"/>
      <c r="GU37" s="1178"/>
      <c r="GV37" s="1178"/>
      <c r="GW37" s="1178"/>
      <c r="GX37" s="1178"/>
      <c r="GY37" s="1178"/>
      <c r="GZ37" s="1178"/>
      <c r="HA37" s="1178"/>
      <c r="HB37" s="1178"/>
      <c r="HC37" s="1178"/>
      <c r="HD37" s="1178"/>
      <c r="HE37" s="1178"/>
      <c r="HF37" s="1178"/>
      <c r="HG37" s="1178"/>
      <c r="HH37" s="1178"/>
      <c r="HI37" s="1178"/>
      <c r="HJ37" s="1178"/>
      <c r="HK37" s="1178"/>
      <c r="HL37" s="1178"/>
      <c r="HM37" s="1178"/>
      <c r="HN37" s="1178"/>
      <c r="HO37" s="1178"/>
      <c r="HP37" s="1178"/>
      <c r="HQ37" s="1178"/>
      <c r="HR37" s="1178"/>
      <c r="HS37" s="1178"/>
      <c r="HT37" s="1178"/>
      <c r="HU37" s="1178"/>
      <c r="HV37" s="1178"/>
      <c r="HW37" s="1178"/>
      <c r="HX37" s="1178"/>
      <c r="HY37" s="1178"/>
      <c r="HZ37" s="1178"/>
      <c r="IA37" s="1178"/>
      <c r="IB37" s="1178"/>
      <c r="IC37" s="1178"/>
      <c r="ID37" s="1178"/>
      <c r="IE37" s="1178"/>
      <c r="IF37" s="1178"/>
      <c r="IG37" s="1178"/>
      <c r="IH37" s="1178"/>
      <c r="II37" s="1178"/>
      <c r="IJ37" s="1178"/>
      <c r="IK37" s="1178"/>
      <c r="IL37" s="1178"/>
      <c r="IM37" s="1178"/>
      <c r="IN37" s="1178"/>
      <c r="IO37" s="1178"/>
      <c r="IP37" s="1178"/>
      <c r="IQ37" s="1178"/>
      <c r="IR37" s="1178"/>
      <c r="IS37" s="1178"/>
      <c r="IT37" s="1178"/>
      <c r="IU37" s="1178"/>
      <c r="IV37" s="1178"/>
    </row>
    <row r="38" spans="1:256" s="419" customFormat="1" ht="24.95" customHeight="1">
      <c r="A38" s="1178"/>
      <c r="B38" s="1178"/>
      <c r="C38" s="1178"/>
      <c r="D38" s="1178"/>
      <c r="E38" s="1178"/>
      <c r="F38" s="1178"/>
      <c r="G38" s="1178"/>
      <c r="H38" s="1178"/>
      <c r="I38" s="1178"/>
      <c r="J38" s="1178"/>
      <c r="K38" s="1178"/>
      <c r="L38" s="1178"/>
      <c r="M38" s="1178"/>
      <c r="N38" s="1178"/>
      <c r="O38" s="1178"/>
      <c r="P38" s="1178"/>
      <c r="Q38" s="1178"/>
      <c r="R38" s="1178"/>
      <c r="S38" s="1178"/>
      <c r="T38" s="1178"/>
      <c r="U38" s="1178"/>
      <c r="V38" s="1178"/>
      <c r="W38" s="1178"/>
      <c r="X38" s="1178"/>
      <c r="Y38" s="1178"/>
      <c r="Z38" s="1178"/>
      <c r="AA38" s="1178"/>
      <c r="AB38" s="1178"/>
      <c r="AC38" s="1178"/>
      <c r="AD38" s="1178"/>
      <c r="AE38" s="1178"/>
      <c r="AF38" s="1178"/>
      <c r="AG38" s="1178"/>
      <c r="AH38" s="1178"/>
      <c r="AI38" s="1178"/>
      <c r="AJ38" s="1178"/>
      <c r="AK38" s="1178"/>
      <c r="AL38" s="1178"/>
      <c r="AM38" s="1178"/>
      <c r="AN38" s="1178"/>
      <c r="AO38" s="1178"/>
      <c r="AP38" s="1178"/>
      <c r="AQ38" s="1178"/>
      <c r="AR38" s="1178"/>
      <c r="AS38" s="1178"/>
      <c r="AT38" s="1178"/>
      <c r="AU38" s="1178"/>
      <c r="AV38" s="1178"/>
      <c r="AW38" s="1178"/>
      <c r="AX38" s="1178"/>
      <c r="AY38" s="1178"/>
      <c r="AZ38" s="1178"/>
      <c r="BA38" s="1178"/>
      <c r="BB38" s="1178"/>
      <c r="BC38" s="1178"/>
      <c r="BD38" s="1178"/>
      <c r="BE38" s="1178"/>
      <c r="BF38" s="1178"/>
      <c r="BG38" s="1178"/>
      <c r="BH38" s="1178"/>
      <c r="BI38" s="1178"/>
      <c r="BJ38" s="1178"/>
      <c r="BK38" s="1178"/>
      <c r="BL38" s="1178"/>
      <c r="BM38" s="1178"/>
      <c r="BN38" s="1178"/>
      <c r="BO38" s="1178"/>
      <c r="BP38" s="1178"/>
      <c r="BQ38" s="1178"/>
      <c r="BR38" s="1178"/>
      <c r="BS38" s="1178"/>
      <c r="BT38" s="1178"/>
      <c r="BU38" s="1178"/>
      <c r="BV38" s="1178"/>
      <c r="BW38" s="1178"/>
      <c r="BX38" s="1178"/>
      <c r="BY38" s="1178"/>
      <c r="BZ38" s="1178"/>
      <c r="CA38" s="1178"/>
      <c r="CB38" s="1178"/>
      <c r="CC38" s="1178"/>
      <c r="CD38" s="1178"/>
      <c r="CE38" s="1178"/>
      <c r="CF38" s="1178"/>
      <c r="CG38" s="1178"/>
      <c r="CH38" s="1178"/>
      <c r="CI38" s="1178"/>
      <c r="CJ38" s="1178"/>
      <c r="CK38" s="1178"/>
      <c r="CL38" s="1178"/>
      <c r="CM38" s="1178"/>
      <c r="CN38" s="1178"/>
      <c r="CO38" s="1178"/>
      <c r="CP38" s="1178"/>
      <c r="CQ38" s="1178"/>
      <c r="CR38" s="1178"/>
      <c r="CS38" s="1178"/>
      <c r="CT38" s="1178"/>
      <c r="CU38" s="1178"/>
      <c r="CV38" s="1178"/>
      <c r="CW38" s="1178"/>
      <c r="CX38" s="1178"/>
      <c r="CY38" s="1178"/>
      <c r="CZ38" s="1178"/>
      <c r="DA38" s="1178"/>
      <c r="DB38" s="1178"/>
      <c r="DC38" s="1178"/>
      <c r="DD38" s="1178"/>
      <c r="DE38" s="1178"/>
      <c r="DF38" s="1178"/>
      <c r="DG38" s="1178"/>
      <c r="DH38" s="1178"/>
      <c r="DI38" s="1178"/>
      <c r="DJ38" s="1178"/>
      <c r="DK38" s="1178"/>
      <c r="DL38" s="1178"/>
      <c r="DM38" s="1178"/>
      <c r="DN38" s="1178"/>
      <c r="DO38" s="1178"/>
      <c r="DP38" s="1178"/>
      <c r="DQ38" s="1178"/>
      <c r="DR38" s="1178"/>
      <c r="DS38" s="1178"/>
      <c r="DT38" s="1178"/>
      <c r="DU38" s="1178"/>
      <c r="DV38" s="1178"/>
      <c r="DW38" s="1178"/>
      <c r="DX38" s="1178"/>
      <c r="DY38" s="1178"/>
      <c r="DZ38" s="1178"/>
      <c r="EA38" s="1178"/>
      <c r="EB38" s="1178"/>
      <c r="EC38" s="1178"/>
      <c r="ED38" s="1178"/>
      <c r="EE38" s="1178"/>
      <c r="EF38" s="1178"/>
      <c r="EG38" s="1178"/>
      <c r="EH38" s="1178"/>
      <c r="EI38" s="1178"/>
      <c r="EJ38" s="1178"/>
      <c r="EK38" s="1178"/>
      <c r="EL38" s="1178"/>
      <c r="EM38" s="1178"/>
      <c r="EN38" s="1178"/>
      <c r="EO38" s="1178"/>
      <c r="EP38" s="1178"/>
      <c r="EQ38" s="1178"/>
      <c r="ER38" s="1178"/>
      <c r="ES38" s="1178"/>
      <c r="ET38" s="1178"/>
      <c r="EU38" s="1178"/>
      <c r="EV38" s="1178"/>
      <c r="EW38" s="1178"/>
      <c r="EX38" s="1178"/>
      <c r="EY38" s="1178"/>
      <c r="EZ38" s="1178"/>
      <c r="FA38" s="1178"/>
      <c r="FB38" s="1178"/>
      <c r="FC38" s="1178"/>
      <c r="FD38" s="1178"/>
      <c r="FE38" s="1178"/>
      <c r="FF38" s="1178"/>
      <c r="FG38" s="1178"/>
      <c r="FH38" s="1178"/>
      <c r="FI38" s="1178"/>
      <c r="FJ38" s="1178"/>
      <c r="FK38" s="1178"/>
      <c r="FL38" s="1178"/>
      <c r="FM38" s="1178"/>
      <c r="FN38" s="1178"/>
      <c r="FO38" s="1178"/>
      <c r="FP38" s="1178"/>
      <c r="FQ38" s="1178"/>
      <c r="FR38" s="1178"/>
      <c r="FS38" s="1178"/>
      <c r="FT38" s="1178"/>
      <c r="FU38" s="1178"/>
      <c r="FV38" s="1178"/>
      <c r="FW38" s="1178"/>
      <c r="FX38" s="1178"/>
      <c r="FY38" s="1178"/>
      <c r="FZ38" s="1178"/>
      <c r="GA38" s="1178"/>
      <c r="GB38" s="1178"/>
      <c r="GC38" s="1178"/>
      <c r="GD38" s="1178"/>
      <c r="GE38" s="1178"/>
      <c r="GF38" s="1178"/>
      <c r="GG38" s="1178"/>
      <c r="GH38" s="1178"/>
      <c r="GI38" s="1178"/>
      <c r="GJ38" s="1178"/>
      <c r="GK38" s="1178"/>
      <c r="GL38" s="1178"/>
      <c r="GM38" s="1178"/>
      <c r="GN38" s="1178"/>
      <c r="GO38" s="1178"/>
      <c r="GP38" s="1178"/>
      <c r="GQ38" s="1178"/>
      <c r="GR38" s="1178"/>
      <c r="GS38" s="1178"/>
      <c r="GT38" s="1178"/>
      <c r="GU38" s="1178"/>
      <c r="GV38" s="1178"/>
      <c r="GW38" s="1178"/>
      <c r="GX38" s="1178"/>
      <c r="GY38" s="1178"/>
      <c r="GZ38" s="1178"/>
      <c r="HA38" s="1178"/>
      <c r="HB38" s="1178"/>
      <c r="HC38" s="1178"/>
      <c r="HD38" s="1178"/>
      <c r="HE38" s="1178"/>
      <c r="HF38" s="1178"/>
      <c r="HG38" s="1178"/>
      <c r="HH38" s="1178"/>
      <c r="HI38" s="1178"/>
      <c r="HJ38" s="1178"/>
      <c r="HK38" s="1178"/>
      <c r="HL38" s="1178"/>
      <c r="HM38" s="1178"/>
      <c r="HN38" s="1178"/>
      <c r="HO38" s="1178"/>
      <c r="HP38" s="1178"/>
      <c r="HQ38" s="1178"/>
      <c r="HR38" s="1178"/>
      <c r="HS38" s="1178"/>
      <c r="HT38" s="1178"/>
      <c r="HU38" s="1178"/>
      <c r="HV38" s="1178"/>
      <c r="HW38" s="1178"/>
      <c r="HX38" s="1178"/>
      <c r="HY38" s="1178"/>
      <c r="HZ38" s="1178"/>
      <c r="IA38" s="1178"/>
      <c r="IB38" s="1178"/>
      <c r="IC38" s="1178"/>
      <c r="ID38" s="1178"/>
      <c r="IE38" s="1178"/>
      <c r="IF38" s="1178"/>
      <c r="IG38" s="1178"/>
      <c r="IH38" s="1178"/>
      <c r="II38" s="1178"/>
      <c r="IJ38" s="1178"/>
      <c r="IK38" s="1178"/>
      <c r="IL38" s="1178"/>
      <c r="IM38" s="1178"/>
      <c r="IN38" s="1178"/>
      <c r="IO38" s="1178"/>
      <c r="IP38" s="1178"/>
      <c r="IQ38" s="1178"/>
      <c r="IR38" s="1178"/>
      <c r="IS38" s="1178"/>
      <c r="IT38" s="1178"/>
      <c r="IU38" s="1178"/>
      <c r="IV38" s="1178"/>
    </row>
    <row r="39" spans="1:256" s="419" customFormat="1" ht="24.95" customHeight="1">
      <c r="A39" s="1178"/>
      <c r="B39" s="1178"/>
      <c r="C39" s="1178"/>
      <c r="D39" s="1178"/>
      <c r="E39" s="1178"/>
      <c r="F39" s="1178"/>
      <c r="G39" s="1178"/>
      <c r="H39" s="1178"/>
      <c r="I39" s="1178"/>
      <c r="J39" s="1178"/>
      <c r="K39" s="1178"/>
      <c r="L39" s="1178"/>
      <c r="M39" s="1178"/>
      <c r="N39" s="1178"/>
      <c r="O39" s="1178"/>
      <c r="P39" s="1178"/>
      <c r="Q39" s="1178"/>
      <c r="R39" s="1178"/>
      <c r="S39" s="1178"/>
      <c r="T39" s="1178"/>
      <c r="U39" s="1178"/>
      <c r="V39" s="1178"/>
      <c r="W39" s="1178"/>
      <c r="X39" s="1178"/>
      <c r="Y39" s="1178"/>
      <c r="Z39" s="1178"/>
      <c r="AA39" s="1178"/>
      <c r="AB39" s="1178"/>
      <c r="AC39" s="1178"/>
      <c r="AD39" s="1178"/>
      <c r="AE39" s="1178"/>
      <c r="AF39" s="1178"/>
      <c r="AG39" s="1178"/>
      <c r="AH39" s="1178"/>
      <c r="AI39" s="1178"/>
      <c r="AJ39" s="1178"/>
      <c r="AK39" s="1178"/>
      <c r="AL39" s="1178"/>
      <c r="AM39" s="1178"/>
      <c r="AN39" s="1178"/>
      <c r="AO39" s="1178"/>
      <c r="AP39" s="1178"/>
      <c r="AQ39" s="1178"/>
      <c r="AR39" s="1178"/>
      <c r="AS39" s="1178"/>
      <c r="AT39" s="1178"/>
      <c r="AU39" s="1178"/>
      <c r="AV39" s="1178"/>
      <c r="AW39" s="1178"/>
      <c r="AX39" s="1178"/>
      <c r="AY39" s="1178"/>
      <c r="AZ39" s="1178"/>
      <c r="BA39" s="1178"/>
      <c r="BB39" s="1178"/>
      <c r="BC39" s="1178"/>
      <c r="BD39" s="1178"/>
      <c r="BE39" s="1178"/>
      <c r="BF39" s="1178"/>
      <c r="BG39" s="1178"/>
      <c r="BH39" s="1178"/>
      <c r="BI39" s="1178"/>
      <c r="BJ39" s="1178"/>
      <c r="BK39" s="1178"/>
      <c r="BL39" s="1178"/>
      <c r="BM39" s="1178"/>
      <c r="BN39" s="1178"/>
      <c r="BO39" s="1178"/>
      <c r="BP39" s="1178"/>
      <c r="BQ39" s="1178"/>
      <c r="BR39" s="1178"/>
      <c r="BS39" s="1178"/>
      <c r="BT39" s="1178"/>
      <c r="BU39" s="1178"/>
      <c r="BV39" s="1178"/>
      <c r="BW39" s="1178"/>
      <c r="BX39" s="1178"/>
      <c r="BY39" s="1178"/>
      <c r="BZ39" s="1178"/>
      <c r="CA39" s="1178"/>
      <c r="CB39" s="1178"/>
      <c r="CC39" s="1178"/>
      <c r="CD39" s="1178"/>
      <c r="CE39" s="1178"/>
      <c r="CF39" s="1178"/>
      <c r="CG39" s="1178"/>
      <c r="CH39" s="1178"/>
      <c r="CI39" s="1178"/>
      <c r="CJ39" s="1178"/>
      <c r="CK39" s="1178"/>
      <c r="CL39" s="1178"/>
      <c r="CM39" s="1178"/>
      <c r="CN39" s="1178"/>
      <c r="CO39" s="1178"/>
      <c r="CP39" s="1178"/>
      <c r="CQ39" s="1178"/>
      <c r="CR39" s="1178"/>
      <c r="CS39" s="1178"/>
      <c r="CT39" s="1178"/>
      <c r="CU39" s="1178"/>
      <c r="CV39" s="1178"/>
      <c r="CW39" s="1178"/>
      <c r="CX39" s="1178"/>
      <c r="CY39" s="1178"/>
      <c r="CZ39" s="1178"/>
      <c r="DA39" s="1178"/>
      <c r="DB39" s="1178"/>
      <c r="DC39" s="1178"/>
      <c r="DD39" s="1178"/>
      <c r="DE39" s="1178"/>
      <c r="DF39" s="1178"/>
      <c r="DG39" s="1178"/>
      <c r="DH39" s="1178"/>
      <c r="DI39" s="1178"/>
      <c r="DJ39" s="1178"/>
      <c r="DK39" s="1178"/>
      <c r="DL39" s="1178"/>
      <c r="DM39" s="1178"/>
      <c r="DN39" s="1178"/>
      <c r="DO39" s="1178"/>
      <c r="DP39" s="1178"/>
      <c r="DQ39" s="1178"/>
      <c r="DR39" s="1178"/>
      <c r="DS39" s="1178"/>
      <c r="DT39" s="1178"/>
      <c r="DU39" s="1178"/>
      <c r="DV39" s="1178"/>
      <c r="DW39" s="1178"/>
      <c r="DX39" s="1178"/>
      <c r="DY39" s="1178"/>
      <c r="DZ39" s="1178"/>
      <c r="EA39" s="1178"/>
      <c r="EB39" s="1178"/>
      <c r="EC39" s="1178"/>
      <c r="ED39" s="1178"/>
      <c r="EE39" s="1178"/>
      <c r="EF39" s="1178"/>
      <c r="EG39" s="1178"/>
      <c r="EH39" s="1178"/>
      <c r="EI39" s="1178"/>
      <c r="EJ39" s="1178"/>
      <c r="EK39" s="1178"/>
      <c r="EL39" s="1178"/>
      <c r="EM39" s="1178"/>
      <c r="EN39" s="1178"/>
      <c r="EO39" s="1178"/>
      <c r="EP39" s="1178"/>
      <c r="EQ39" s="1178"/>
      <c r="ER39" s="1178"/>
      <c r="ES39" s="1178"/>
      <c r="ET39" s="1178"/>
      <c r="EU39" s="1178"/>
      <c r="EV39" s="1178"/>
      <c r="EW39" s="1178"/>
      <c r="EX39" s="1178"/>
      <c r="EY39" s="1178"/>
      <c r="EZ39" s="1178"/>
      <c r="FA39" s="1178"/>
      <c r="FB39" s="1178"/>
      <c r="FC39" s="1178"/>
      <c r="FD39" s="1178"/>
      <c r="FE39" s="1178"/>
      <c r="FF39" s="1178"/>
      <c r="FG39" s="1178"/>
      <c r="FH39" s="1178"/>
      <c r="FI39" s="1178"/>
      <c r="FJ39" s="1178"/>
      <c r="FK39" s="1178"/>
      <c r="FL39" s="1178"/>
      <c r="FM39" s="1178"/>
      <c r="FN39" s="1178"/>
      <c r="FO39" s="1178"/>
      <c r="FP39" s="1178"/>
      <c r="FQ39" s="1178"/>
      <c r="FR39" s="1178"/>
      <c r="FS39" s="1178"/>
      <c r="FT39" s="1178"/>
      <c r="FU39" s="1178"/>
      <c r="FV39" s="1178"/>
      <c r="FW39" s="1178"/>
      <c r="FX39" s="1178"/>
      <c r="FY39" s="1178"/>
      <c r="FZ39" s="1178"/>
      <c r="GA39" s="1178"/>
      <c r="GB39" s="1178"/>
      <c r="GC39" s="1178"/>
      <c r="GD39" s="1178"/>
      <c r="GE39" s="1178"/>
      <c r="GF39" s="1178"/>
      <c r="GG39" s="1178"/>
      <c r="GH39" s="1178"/>
      <c r="GI39" s="1178"/>
      <c r="GJ39" s="1178"/>
      <c r="GK39" s="1178"/>
      <c r="GL39" s="1178"/>
      <c r="GM39" s="1178"/>
      <c r="GN39" s="1178"/>
      <c r="GO39" s="1178"/>
      <c r="GP39" s="1178"/>
      <c r="GQ39" s="1178"/>
      <c r="GR39" s="1178"/>
      <c r="GS39" s="1178"/>
      <c r="GT39" s="1178"/>
      <c r="GU39" s="1178"/>
      <c r="GV39" s="1178"/>
      <c r="GW39" s="1178"/>
      <c r="GX39" s="1178"/>
      <c r="GY39" s="1178"/>
      <c r="GZ39" s="1178"/>
      <c r="HA39" s="1178"/>
      <c r="HB39" s="1178"/>
      <c r="HC39" s="1178"/>
      <c r="HD39" s="1178"/>
      <c r="HE39" s="1178"/>
      <c r="HF39" s="1178"/>
      <c r="HG39" s="1178"/>
      <c r="HH39" s="1178"/>
      <c r="HI39" s="1178"/>
      <c r="HJ39" s="1178"/>
      <c r="HK39" s="1178"/>
      <c r="HL39" s="1178"/>
      <c r="HM39" s="1178"/>
      <c r="HN39" s="1178"/>
      <c r="HO39" s="1178"/>
      <c r="HP39" s="1178"/>
      <c r="HQ39" s="1178"/>
      <c r="HR39" s="1178"/>
      <c r="HS39" s="1178"/>
      <c r="HT39" s="1178"/>
      <c r="HU39" s="1178"/>
      <c r="HV39" s="1178"/>
      <c r="HW39" s="1178"/>
      <c r="HX39" s="1178"/>
      <c r="HY39" s="1178"/>
      <c r="HZ39" s="1178"/>
      <c r="IA39" s="1178"/>
      <c r="IB39" s="1178"/>
      <c r="IC39" s="1178"/>
      <c r="ID39" s="1178"/>
      <c r="IE39" s="1178"/>
      <c r="IF39" s="1178"/>
      <c r="IG39" s="1178"/>
      <c r="IH39" s="1178"/>
      <c r="II39" s="1178"/>
      <c r="IJ39" s="1178"/>
      <c r="IK39" s="1178"/>
      <c r="IL39" s="1178"/>
      <c r="IM39" s="1178"/>
      <c r="IN39" s="1178"/>
      <c r="IO39" s="1178"/>
      <c r="IP39" s="1178"/>
      <c r="IQ39" s="1178"/>
      <c r="IR39" s="1178"/>
      <c r="IS39" s="1178"/>
      <c r="IT39" s="1178"/>
      <c r="IU39" s="1178"/>
      <c r="IV39" s="1178"/>
    </row>
    <row r="40" spans="1:256" s="419" customFormat="1" ht="24.95" customHeight="1">
      <c r="A40" s="1178"/>
      <c r="B40" s="1178"/>
      <c r="C40" s="1178"/>
      <c r="D40" s="1178"/>
      <c r="E40" s="1178"/>
      <c r="F40" s="1178"/>
      <c r="G40" s="1178"/>
      <c r="H40" s="1178"/>
      <c r="I40" s="1178"/>
      <c r="J40" s="1178"/>
      <c r="K40" s="1178"/>
      <c r="L40" s="1178"/>
      <c r="M40" s="1178"/>
      <c r="N40" s="1178"/>
      <c r="O40" s="1178"/>
      <c r="P40" s="1178"/>
      <c r="Q40" s="1178"/>
      <c r="R40" s="1178"/>
      <c r="S40" s="1178"/>
      <c r="T40" s="1178"/>
      <c r="U40" s="1178"/>
      <c r="V40" s="1178"/>
      <c r="W40" s="1178"/>
      <c r="X40" s="1178"/>
      <c r="Y40" s="1178"/>
      <c r="Z40" s="1178"/>
      <c r="AA40" s="1178"/>
      <c r="AB40" s="1178"/>
      <c r="AC40" s="1178"/>
      <c r="AD40" s="1178"/>
      <c r="AE40" s="1178"/>
      <c r="AF40" s="1178"/>
      <c r="AG40" s="1178"/>
      <c r="AH40" s="1178"/>
      <c r="AI40" s="1178"/>
      <c r="AJ40" s="1178"/>
      <c r="AK40" s="1178"/>
      <c r="AL40" s="1178"/>
      <c r="AM40" s="1178"/>
      <c r="AN40" s="1178"/>
      <c r="AO40" s="1178"/>
      <c r="AP40" s="1178"/>
      <c r="AQ40" s="1178"/>
      <c r="AR40" s="1178"/>
      <c r="AS40" s="1178"/>
      <c r="AT40" s="1178"/>
      <c r="AU40" s="1178"/>
      <c r="AV40" s="1178"/>
      <c r="AW40" s="1178"/>
      <c r="AX40" s="1178"/>
      <c r="AY40" s="1178"/>
      <c r="AZ40" s="1178"/>
      <c r="BA40" s="1178"/>
      <c r="BB40" s="1178"/>
      <c r="BC40" s="1178"/>
      <c r="BD40" s="1178"/>
      <c r="BE40" s="1178"/>
      <c r="BF40" s="1178"/>
      <c r="BG40" s="1178"/>
      <c r="BH40" s="1178"/>
      <c r="BI40" s="1178"/>
      <c r="BJ40" s="1178"/>
      <c r="BK40" s="1178"/>
      <c r="BL40" s="1178"/>
      <c r="BM40" s="1178"/>
      <c r="BN40" s="1178"/>
      <c r="BO40" s="1178"/>
      <c r="BP40" s="1178"/>
      <c r="BQ40" s="1178"/>
      <c r="BR40" s="1178"/>
      <c r="BS40" s="1178"/>
      <c r="BT40" s="1178"/>
      <c r="BU40" s="1178"/>
      <c r="BV40" s="1178"/>
      <c r="BW40" s="1178"/>
      <c r="BX40" s="1178"/>
      <c r="BY40" s="1178"/>
      <c r="BZ40" s="1178"/>
      <c r="CA40" s="1178"/>
      <c r="CB40" s="1178"/>
      <c r="CC40" s="1178"/>
      <c r="CD40" s="1178"/>
      <c r="CE40" s="1178"/>
      <c r="CF40" s="1178"/>
      <c r="CG40" s="1178"/>
      <c r="CH40" s="1178"/>
      <c r="CI40" s="1178"/>
      <c r="CJ40" s="1178"/>
      <c r="CK40" s="1178"/>
      <c r="CL40" s="1178"/>
      <c r="CM40" s="1178"/>
      <c r="CN40" s="1178"/>
      <c r="CO40" s="1178"/>
      <c r="CP40" s="1178"/>
      <c r="CQ40" s="1178"/>
      <c r="CR40" s="1178"/>
      <c r="CS40" s="1178"/>
      <c r="CT40" s="1178"/>
      <c r="CU40" s="1178"/>
      <c r="CV40" s="1178"/>
      <c r="CW40" s="1178"/>
      <c r="CX40" s="1178"/>
      <c r="CY40" s="1178"/>
      <c r="CZ40" s="1178"/>
      <c r="DA40" s="1178"/>
      <c r="DB40" s="1178"/>
      <c r="DC40" s="1178"/>
      <c r="DD40" s="1178"/>
      <c r="DE40" s="1178"/>
      <c r="DF40" s="1178"/>
      <c r="DG40" s="1178"/>
      <c r="DH40" s="1178"/>
      <c r="DI40" s="1178"/>
      <c r="DJ40" s="1178"/>
      <c r="DK40" s="1178"/>
      <c r="DL40" s="1178"/>
      <c r="DM40" s="1178"/>
      <c r="DN40" s="1178"/>
      <c r="DO40" s="1178"/>
      <c r="DP40" s="1178"/>
      <c r="DQ40" s="1178"/>
      <c r="DR40" s="1178"/>
      <c r="DS40" s="1178"/>
      <c r="DT40" s="1178"/>
      <c r="DU40" s="1178"/>
      <c r="DV40" s="1178"/>
      <c r="DW40" s="1178"/>
      <c r="DX40" s="1178"/>
      <c r="DY40" s="1178"/>
      <c r="DZ40" s="1178"/>
      <c r="EA40" s="1178"/>
      <c r="EB40" s="1178"/>
      <c r="EC40" s="1178"/>
      <c r="ED40" s="1178"/>
      <c r="EE40" s="1178"/>
      <c r="EF40" s="1178"/>
      <c r="EG40" s="1178"/>
      <c r="EH40" s="1178"/>
      <c r="EI40" s="1178"/>
      <c r="EJ40" s="1178"/>
      <c r="EK40" s="1178"/>
      <c r="EL40" s="1178"/>
      <c r="EM40" s="1178"/>
      <c r="EN40" s="1178"/>
      <c r="EO40" s="1178"/>
      <c r="EP40" s="1178"/>
      <c r="EQ40" s="1178"/>
      <c r="ER40" s="1178"/>
      <c r="ES40" s="1178"/>
      <c r="ET40" s="1178"/>
      <c r="EU40" s="1178"/>
      <c r="EV40" s="1178"/>
      <c r="EW40" s="1178"/>
      <c r="EX40" s="1178"/>
      <c r="EY40" s="1178"/>
      <c r="EZ40" s="1178"/>
      <c r="FA40" s="1178"/>
      <c r="FB40" s="1178"/>
      <c r="FC40" s="1178"/>
      <c r="FD40" s="1178"/>
      <c r="FE40" s="1178"/>
      <c r="FF40" s="1178"/>
      <c r="FG40" s="1178"/>
      <c r="FH40" s="1178"/>
      <c r="FI40" s="1178"/>
      <c r="FJ40" s="1178"/>
      <c r="FK40" s="1178"/>
      <c r="FL40" s="1178"/>
      <c r="FM40" s="1178"/>
      <c r="FN40" s="1178"/>
      <c r="FO40" s="1178"/>
      <c r="FP40" s="1178"/>
      <c r="FQ40" s="1178"/>
      <c r="FR40" s="1178"/>
      <c r="FS40" s="1178"/>
      <c r="FT40" s="1178"/>
      <c r="FU40" s="1178"/>
      <c r="FV40" s="1178"/>
      <c r="FW40" s="1178"/>
      <c r="FX40" s="1178"/>
      <c r="FY40" s="1178"/>
      <c r="FZ40" s="1178"/>
      <c r="GA40" s="1178"/>
      <c r="GB40" s="1178"/>
      <c r="GC40" s="1178"/>
      <c r="GD40" s="1178"/>
      <c r="GE40" s="1178"/>
      <c r="GF40" s="1178"/>
      <c r="GG40" s="1178"/>
      <c r="GH40" s="1178"/>
      <c r="GI40" s="1178"/>
      <c r="GJ40" s="1178"/>
      <c r="GK40" s="1178"/>
      <c r="GL40" s="1178"/>
      <c r="GM40" s="1178"/>
      <c r="GN40" s="1178"/>
      <c r="GO40" s="1178"/>
      <c r="GP40" s="1178"/>
      <c r="GQ40" s="1178"/>
      <c r="GR40" s="1178"/>
      <c r="GS40" s="1178"/>
      <c r="GT40" s="1178"/>
      <c r="GU40" s="1178"/>
      <c r="GV40" s="1178"/>
      <c r="GW40" s="1178"/>
      <c r="GX40" s="1178"/>
      <c r="GY40" s="1178"/>
      <c r="GZ40" s="1178"/>
      <c r="HA40" s="1178"/>
      <c r="HB40" s="1178"/>
      <c r="HC40" s="1178"/>
      <c r="HD40" s="1178"/>
      <c r="HE40" s="1178"/>
      <c r="HF40" s="1178"/>
      <c r="HG40" s="1178"/>
      <c r="HH40" s="1178"/>
      <c r="HI40" s="1178"/>
      <c r="HJ40" s="1178"/>
      <c r="HK40" s="1178"/>
      <c r="HL40" s="1178"/>
      <c r="HM40" s="1178"/>
      <c r="HN40" s="1178"/>
      <c r="HO40" s="1178"/>
      <c r="HP40" s="1178"/>
      <c r="HQ40" s="1178"/>
      <c r="HR40" s="1178"/>
      <c r="HS40" s="1178"/>
      <c r="HT40" s="1178"/>
      <c r="HU40" s="1178"/>
      <c r="HV40" s="1178"/>
      <c r="HW40" s="1178"/>
      <c r="HX40" s="1178"/>
      <c r="HY40" s="1178"/>
      <c r="HZ40" s="1178"/>
      <c r="IA40" s="1178"/>
      <c r="IB40" s="1178"/>
      <c r="IC40" s="1178"/>
      <c r="ID40" s="1178"/>
      <c r="IE40" s="1178"/>
      <c r="IF40" s="1178"/>
      <c r="IG40" s="1178"/>
      <c r="IH40" s="1178"/>
      <c r="II40" s="1178"/>
      <c r="IJ40" s="1178"/>
      <c r="IK40" s="1178"/>
      <c r="IL40" s="1178"/>
      <c r="IM40" s="1178"/>
      <c r="IN40" s="1178"/>
      <c r="IO40" s="1178"/>
      <c r="IP40" s="1178"/>
      <c r="IQ40" s="1178"/>
      <c r="IR40" s="1178"/>
      <c r="IS40" s="1178"/>
      <c r="IT40" s="1178"/>
      <c r="IU40" s="1178"/>
      <c r="IV40" s="1178"/>
    </row>
    <row r="41" spans="1:256" s="419" customFormat="1" ht="24.95" customHeight="1">
      <c r="A41" s="1178"/>
      <c r="B41" s="1178"/>
      <c r="C41" s="1178"/>
      <c r="D41" s="1178"/>
      <c r="E41" s="1178"/>
      <c r="F41" s="1178"/>
      <c r="G41" s="1178"/>
      <c r="H41" s="1178"/>
      <c r="I41" s="1178"/>
      <c r="J41" s="1178"/>
      <c r="K41" s="1178"/>
      <c r="L41" s="1178"/>
      <c r="M41" s="1178"/>
      <c r="N41" s="1178"/>
      <c r="O41" s="1178"/>
      <c r="P41" s="1178"/>
      <c r="Q41" s="1178"/>
      <c r="R41" s="1178"/>
      <c r="S41" s="1178"/>
      <c r="T41" s="1178"/>
      <c r="U41" s="1178"/>
      <c r="V41" s="1178"/>
      <c r="W41" s="1178"/>
      <c r="X41" s="1178"/>
      <c r="Y41" s="1178"/>
      <c r="Z41" s="1178"/>
      <c r="AA41" s="1178"/>
      <c r="AB41" s="1178"/>
      <c r="AC41" s="1178"/>
      <c r="AD41" s="1178"/>
      <c r="AE41" s="1178"/>
      <c r="AF41" s="1178"/>
      <c r="AG41" s="1178"/>
      <c r="AH41" s="1178"/>
      <c r="AI41" s="1178"/>
      <c r="AJ41" s="1178"/>
      <c r="AK41" s="1178"/>
      <c r="AL41" s="1178"/>
      <c r="AM41" s="1178"/>
      <c r="AN41" s="1178"/>
      <c r="AO41" s="1178"/>
      <c r="AP41" s="1178"/>
      <c r="AQ41" s="1178"/>
      <c r="AR41" s="1178"/>
      <c r="AS41" s="1178"/>
      <c r="AT41" s="1178"/>
      <c r="AU41" s="1178"/>
      <c r="AV41" s="1178"/>
      <c r="AW41" s="1178"/>
      <c r="AX41" s="1178"/>
      <c r="AY41" s="1178"/>
      <c r="AZ41" s="1178"/>
      <c r="BA41" s="1178"/>
      <c r="BB41" s="1178"/>
      <c r="BC41" s="1178"/>
      <c r="BD41" s="1178"/>
      <c r="BE41" s="1178"/>
      <c r="BF41" s="1178"/>
      <c r="BG41" s="1178"/>
      <c r="BH41" s="1178"/>
      <c r="BI41" s="1178"/>
      <c r="BJ41" s="1178"/>
      <c r="BK41" s="1178"/>
      <c r="BL41" s="1178"/>
      <c r="BM41" s="1178"/>
      <c r="BN41" s="1178"/>
      <c r="BO41" s="1178"/>
      <c r="BP41" s="1178"/>
      <c r="BQ41" s="1178"/>
      <c r="BR41" s="1178"/>
      <c r="BS41" s="1178"/>
      <c r="BT41" s="1178"/>
      <c r="BU41" s="1178"/>
      <c r="BV41" s="1178"/>
      <c r="BW41" s="1178"/>
      <c r="BX41" s="1178"/>
      <c r="BY41" s="1178"/>
      <c r="BZ41" s="1178"/>
      <c r="CA41" s="1178"/>
      <c r="CB41" s="1178"/>
      <c r="CC41" s="1178"/>
      <c r="CD41" s="1178"/>
      <c r="CE41" s="1178"/>
      <c r="CF41" s="1178"/>
      <c r="CG41" s="1178"/>
      <c r="CH41" s="1178"/>
      <c r="CI41" s="1178"/>
      <c r="CJ41" s="1178"/>
      <c r="CK41" s="1178"/>
      <c r="CL41" s="1178"/>
      <c r="CM41" s="1178"/>
      <c r="CN41" s="1178"/>
      <c r="CO41" s="1178"/>
      <c r="CP41" s="1178"/>
      <c r="CQ41" s="1178"/>
      <c r="CR41" s="1178"/>
      <c r="CS41" s="1178"/>
      <c r="CT41" s="1178"/>
      <c r="CU41" s="1178"/>
      <c r="CV41" s="1178"/>
      <c r="CW41" s="1178"/>
      <c r="CX41" s="1178"/>
      <c r="CY41" s="1178"/>
      <c r="CZ41" s="1178"/>
      <c r="DA41" s="1178"/>
      <c r="DB41" s="1178"/>
      <c r="DC41" s="1178"/>
      <c r="DD41" s="1178"/>
      <c r="DE41" s="1178"/>
      <c r="DF41" s="1178"/>
      <c r="DG41" s="1178"/>
      <c r="DH41" s="1178"/>
      <c r="DI41" s="1178"/>
      <c r="DJ41" s="1178"/>
      <c r="DK41" s="1178"/>
      <c r="DL41" s="1178"/>
      <c r="DM41" s="1178"/>
      <c r="DN41" s="1178"/>
      <c r="DO41" s="1178"/>
      <c r="DP41" s="1178"/>
      <c r="DQ41" s="1178"/>
      <c r="DR41" s="1178"/>
      <c r="DS41" s="1178"/>
      <c r="DT41" s="1178"/>
      <c r="DU41" s="1178"/>
      <c r="DV41" s="1178"/>
      <c r="DW41" s="1178"/>
      <c r="DX41" s="1178"/>
      <c r="DY41" s="1178"/>
      <c r="DZ41" s="1178"/>
      <c r="EA41" s="1178"/>
      <c r="EB41" s="1178"/>
      <c r="EC41" s="1178"/>
      <c r="ED41" s="1178"/>
      <c r="EE41" s="1178"/>
      <c r="EF41" s="1178"/>
      <c r="EG41" s="1178"/>
      <c r="EH41" s="1178"/>
      <c r="EI41" s="1178"/>
      <c r="EJ41" s="1178"/>
      <c r="EK41" s="1178"/>
      <c r="EL41" s="1178"/>
      <c r="EM41" s="1178"/>
      <c r="EN41" s="1178"/>
      <c r="EO41" s="1178"/>
      <c r="EP41" s="1178"/>
      <c r="EQ41" s="1178"/>
      <c r="ER41" s="1178"/>
      <c r="ES41" s="1178"/>
      <c r="ET41" s="1178"/>
      <c r="EU41" s="1178"/>
      <c r="EV41" s="1178"/>
      <c r="EW41" s="1178"/>
      <c r="EX41" s="1178"/>
      <c r="EY41" s="1178"/>
      <c r="EZ41" s="1178"/>
      <c r="FA41" s="1178"/>
      <c r="FB41" s="1178"/>
      <c r="FC41" s="1178"/>
      <c r="FD41" s="1178"/>
      <c r="FE41" s="1178"/>
      <c r="FF41" s="1178"/>
      <c r="FG41" s="1178"/>
      <c r="FH41" s="1178"/>
      <c r="FI41" s="1178"/>
      <c r="FJ41" s="1178"/>
      <c r="FK41" s="1178"/>
      <c r="FL41" s="1178"/>
      <c r="FM41" s="1178"/>
      <c r="FN41" s="1178"/>
      <c r="FO41" s="1178"/>
      <c r="FP41" s="1178"/>
      <c r="FQ41" s="1178"/>
      <c r="FR41" s="1178"/>
      <c r="FS41" s="1178"/>
      <c r="FT41" s="1178"/>
      <c r="FU41" s="1178"/>
      <c r="FV41" s="1178"/>
      <c r="FW41" s="1178"/>
      <c r="FX41" s="1178"/>
      <c r="FY41" s="1178"/>
      <c r="FZ41" s="1178"/>
      <c r="GA41" s="1178"/>
      <c r="GB41" s="1178"/>
      <c r="GC41" s="1178"/>
      <c r="GD41" s="1178"/>
      <c r="GE41" s="1178"/>
      <c r="GF41" s="1178"/>
      <c r="GG41" s="1178"/>
      <c r="GH41" s="1178"/>
      <c r="GI41" s="1178"/>
      <c r="GJ41" s="1178"/>
      <c r="GK41" s="1178"/>
      <c r="GL41" s="1178"/>
      <c r="GM41" s="1178"/>
      <c r="GN41" s="1178"/>
      <c r="GO41" s="1178"/>
      <c r="GP41" s="1178"/>
      <c r="GQ41" s="1178"/>
      <c r="GR41" s="1178"/>
      <c r="GS41" s="1178"/>
      <c r="GT41" s="1178"/>
      <c r="GU41" s="1178"/>
      <c r="GV41" s="1178"/>
      <c r="GW41" s="1178"/>
      <c r="GX41" s="1178"/>
      <c r="GY41" s="1178"/>
      <c r="GZ41" s="1178"/>
      <c r="HA41" s="1178"/>
      <c r="HB41" s="1178"/>
      <c r="HC41" s="1178"/>
      <c r="HD41" s="1178"/>
      <c r="HE41" s="1178"/>
      <c r="HF41" s="1178"/>
      <c r="HG41" s="1178"/>
      <c r="HH41" s="1178"/>
      <c r="HI41" s="1178"/>
      <c r="HJ41" s="1178"/>
      <c r="HK41" s="1178"/>
      <c r="HL41" s="1178"/>
      <c r="HM41" s="1178"/>
      <c r="HN41" s="1178"/>
      <c r="HO41" s="1178"/>
      <c r="HP41" s="1178"/>
      <c r="HQ41" s="1178"/>
      <c r="HR41" s="1178"/>
      <c r="HS41" s="1178"/>
      <c r="HT41" s="1178"/>
      <c r="HU41" s="1178"/>
      <c r="HV41" s="1178"/>
      <c r="HW41" s="1178"/>
      <c r="HX41" s="1178"/>
      <c r="HY41" s="1178"/>
      <c r="HZ41" s="1178"/>
      <c r="IA41" s="1178"/>
      <c r="IB41" s="1178"/>
      <c r="IC41" s="1178"/>
      <c r="ID41" s="1178"/>
      <c r="IE41" s="1178"/>
      <c r="IF41" s="1178"/>
      <c r="IG41" s="1178"/>
      <c r="IH41" s="1178"/>
      <c r="II41" s="1178"/>
      <c r="IJ41" s="1178"/>
      <c r="IK41" s="1178"/>
      <c r="IL41" s="1178"/>
      <c r="IM41" s="1178"/>
      <c r="IN41" s="1178"/>
      <c r="IO41" s="1178"/>
      <c r="IP41" s="1178"/>
      <c r="IQ41" s="1178"/>
      <c r="IR41" s="1178"/>
      <c r="IS41" s="1178"/>
      <c r="IT41" s="1178"/>
      <c r="IU41" s="1178"/>
      <c r="IV41" s="1178"/>
    </row>
    <row r="42" spans="1:256" ht="20.100000000000001" customHeight="1"/>
    <row r="43" spans="1:256" ht="20.100000000000001" customHeight="1"/>
    <row r="44" spans="1:256" ht="20.100000000000001" customHeight="1"/>
  </sheetData>
  <mergeCells count="43">
    <mergeCell ref="B33:E33"/>
    <mergeCell ref="B28:B32"/>
    <mergeCell ref="C28:C32"/>
    <mergeCell ref="D28:D32"/>
    <mergeCell ref="E28:E32"/>
    <mergeCell ref="F28:F32"/>
    <mergeCell ref="G28:G32"/>
    <mergeCell ref="B23:B27"/>
    <mergeCell ref="C23:C27"/>
    <mergeCell ref="D23:D27"/>
    <mergeCell ref="E23:E27"/>
    <mergeCell ref="F23:F27"/>
    <mergeCell ref="G23:G27"/>
    <mergeCell ref="B18:B22"/>
    <mergeCell ref="C18:C22"/>
    <mergeCell ref="D18:D22"/>
    <mergeCell ref="E18:E22"/>
    <mergeCell ref="F18:F22"/>
    <mergeCell ref="G18:G22"/>
    <mergeCell ref="B13:B17"/>
    <mergeCell ref="C13:C17"/>
    <mergeCell ref="D13:D17"/>
    <mergeCell ref="E13:E17"/>
    <mergeCell ref="F13:F17"/>
    <mergeCell ref="G13:G17"/>
    <mergeCell ref="N6:N7"/>
    <mergeCell ref="O6:O7"/>
    <mergeCell ref="B8:B12"/>
    <mergeCell ref="C8:C12"/>
    <mergeCell ref="D8:D12"/>
    <mergeCell ref="E8:E12"/>
    <mergeCell ref="F8:F12"/>
    <mergeCell ref="G8:G12"/>
    <mergeCell ref="B3:O3"/>
    <mergeCell ref="B6:B7"/>
    <mergeCell ref="C6:C7"/>
    <mergeCell ref="D6:D7"/>
    <mergeCell ref="E6:E7"/>
    <mergeCell ref="F6:F7"/>
    <mergeCell ref="G6:G7"/>
    <mergeCell ref="H6:H7"/>
    <mergeCell ref="I6:I7"/>
    <mergeCell ref="J6:M6"/>
  </mergeCells>
  <conditionalFormatting sqref="N8:N32">
    <cfRule type="expression" dxfId="3" priority="4" stopIfTrue="1">
      <formula>#REF!&gt;0</formula>
    </cfRule>
  </conditionalFormatting>
  <conditionalFormatting sqref="O8:O32">
    <cfRule type="expression" dxfId="2" priority="3" stopIfTrue="1">
      <formula>#REF!&gt;0</formula>
    </cfRule>
  </conditionalFormatting>
  <conditionalFormatting sqref="O8:O32">
    <cfRule type="expression" dxfId="1" priority="2" stopIfTrue="1">
      <formula>#REF!&gt;0</formula>
    </cfRule>
  </conditionalFormatting>
  <conditionalFormatting sqref="N8:N32">
    <cfRule type="expression" dxfId="0" priority="1" stopIfTrue="1">
      <formula>#REF!&gt;0</formula>
    </cfRule>
  </conditionalFormatting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B1:R15"/>
  <sheetViews>
    <sheetView tabSelected="1" workbookViewId="0">
      <selection activeCell="F23" sqref="F23"/>
    </sheetView>
  </sheetViews>
  <sheetFormatPr defaultRowHeight="12.75"/>
  <cols>
    <col min="1" max="1" width="6.5703125" style="644" customWidth="1"/>
    <col min="2" max="2" width="10" style="644" customWidth="1"/>
    <col min="3" max="3" width="27.7109375" style="644" customWidth="1"/>
    <col min="4" max="5" width="20.7109375" style="644" customWidth="1"/>
    <col min="6" max="9" width="22.7109375" style="644" customWidth="1"/>
    <col min="10" max="10" width="29.85546875" style="644" customWidth="1"/>
    <col min="11" max="11" width="29.140625" style="644" customWidth="1"/>
    <col min="12" max="12" width="33" style="644" customWidth="1"/>
    <col min="13" max="13" width="29.85546875" style="644" customWidth="1"/>
    <col min="14" max="14" width="34.28515625" style="644" customWidth="1"/>
    <col min="15" max="15" width="27.140625" style="644" customWidth="1"/>
    <col min="16" max="16" width="36.85546875" style="644" customWidth="1"/>
    <col min="17" max="16384" width="9.140625" style="644"/>
  </cols>
  <sheetData>
    <row r="1" spans="2:18" s="643" customFormat="1" ht="27.75" customHeight="1">
      <c r="I1" s="643" t="s">
        <v>1215</v>
      </c>
    </row>
    <row r="2" spans="2:18">
      <c r="C2" s="1227"/>
      <c r="D2" s="1227"/>
      <c r="E2" s="1227"/>
      <c r="F2" s="1227"/>
      <c r="G2" s="1227"/>
      <c r="H2" s="1227"/>
      <c r="I2" s="1227"/>
      <c r="J2" s="1227"/>
      <c r="K2" s="1227"/>
      <c r="L2" s="1227"/>
      <c r="M2" s="1227"/>
      <c r="N2" s="1227"/>
      <c r="O2" s="1227"/>
      <c r="P2" s="1227"/>
    </row>
    <row r="3" spans="2:18">
      <c r="B3" s="1156" t="s">
        <v>1216</v>
      </c>
      <c r="C3" s="1156"/>
      <c r="D3" s="1156"/>
      <c r="E3" s="1156"/>
      <c r="F3" s="1156"/>
      <c r="G3" s="1156"/>
      <c r="H3" s="1156"/>
      <c r="I3" s="1156"/>
      <c r="J3" s="1227"/>
      <c r="K3" s="1227"/>
      <c r="L3" s="1227"/>
      <c r="M3" s="1227"/>
      <c r="N3" s="1227"/>
      <c r="O3" s="1227"/>
      <c r="P3" s="1227"/>
    </row>
    <row r="4" spans="2:18">
      <c r="C4" s="646"/>
      <c r="D4" s="646"/>
      <c r="E4" s="646"/>
      <c r="F4" s="646"/>
      <c r="G4" s="646"/>
      <c r="H4" s="646"/>
      <c r="I4" s="646"/>
      <c r="J4" s="646"/>
      <c r="K4" s="646"/>
      <c r="L4" s="646"/>
      <c r="M4" s="646"/>
      <c r="N4" s="646"/>
      <c r="O4" s="646"/>
      <c r="P4" s="646"/>
    </row>
    <row r="5" spans="2:18" ht="13.5" thickBot="1">
      <c r="C5" s="838"/>
      <c r="D5" s="838"/>
      <c r="E5" s="838"/>
      <c r="I5" s="1228" t="s">
        <v>862</v>
      </c>
      <c r="K5" s="838"/>
      <c r="L5" s="838"/>
      <c r="M5" s="838"/>
      <c r="N5" s="838"/>
      <c r="O5" s="838"/>
      <c r="P5" s="838"/>
    </row>
    <row r="6" spans="2:18" s="768" customFormat="1" ht="32.25" customHeight="1">
      <c r="B6" s="1229" t="s">
        <v>954</v>
      </c>
      <c r="C6" s="1230" t="s">
        <v>1217</v>
      </c>
      <c r="D6" s="1231" t="s">
        <v>1218</v>
      </c>
      <c r="E6" s="1232" t="s">
        <v>1219</v>
      </c>
      <c r="F6" s="1233" t="s">
        <v>885</v>
      </c>
      <c r="G6" s="1160" t="s">
        <v>850</v>
      </c>
      <c r="H6" s="1160" t="s">
        <v>851</v>
      </c>
      <c r="I6" s="1165" t="s">
        <v>858</v>
      </c>
      <c r="J6" s="1234"/>
      <c r="K6" s="1234"/>
      <c r="L6" s="1234"/>
      <c r="M6" s="1234"/>
      <c r="N6" s="1234"/>
      <c r="O6" s="671"/>
      <c r="P6" s="821"/>
      <c r="Q6" s="821"/>
      <c r="R6" s="821"/>
    </row>
    <row r="7" spans="2:18" s="768" customFormat="1" ht="26.25" customHeight="1" thickBot="1">
      <c r="B7" s="1235"/>
      <c r="C7" s="1236"/>
      <c r="D7" s="1237" t="s">
        <v>794</v>
      </c>
      <c r="E7" s="1238" t="s">
        <v>794</v>
      </c>
      <c r="F7" s="1239"/>
      <c r="G7" s="1167"/>
      <c r="H7" s="1167"/>
      <c r="I7" s="1170"/>
      <c r="J7" s="821"/>
      <c r="K7" s="821"/>
      <c r="L7" s="821"/>
      <c r="M7" s="821"/>
      <c r="N7" s="821"/>
      <c r="O7" s="821"/>
      <c r="P7" s="821"/>
      <c r="Q7" s="821"/>
      <c r="R7" s="821"/>
    </row>
    <row r="8" spans="2:18" s="767" customFormat="1" ht="33" customHeight="1">
      <c r="B8" s="1240" t="s">
        <v>886</v>
      </c>
      <c r="C8" s="1241" t="s">
        <v>1220</v>
      </c>
      <c r="D8" s="785"/>
      <c r="E8" s="1242"/>
      <c r="F8" s="785"/>
      <c r="G8" s="662"/>
      <c r="H8" s="662"/>
      <c r="I8" s="786"/>
      <c r="J8" s="672"/>
      <c r="K8" s="672"/>
      <c r="L8" s="672"/>
      <c r="M8" s="672"/>
      <c r="N8" s="672"/>
      <c r="O8" s="672"/>
      <c r="P8" s="672"/>
      <c r="Q8" s="672"/>
      <c r="R8" s="672"/>
    </row>
    <row r="9" spans="2:18" s="767" customFormat="1" ht="33" customHeight="1">
      <c r="B9" s="1243" t="s">
        <v>888</v>
      </c>
      <c r="C9" s="1244" t="s">
        <v>1221</v>
      </c>
      <c r="D9" s="801"/>
      <c r="E9" s="1245"/>
      <c r="F9" s="793"/>
      <c r="G9" s="565"/>
      <c r="H9" s="565"/>
      <c r="I9" s="566"/>
      <c r="J9" s="672"/>
      <c r="K9" s="672"/>
      <c r="L9" s="672"/>
      <c r="M9" s="672"/>
      <c r="N9" s="672"/>
      <c r="O9" s="672"/>
      <c r="P9" s="672"/>
      <c r="Q9" s="672"/>
      <c r="R9" s="672"/>
    </row>
    <row r="10" spans="2:18" s="767" customFormat="1" ht="33" customHeight="1">
      <c r="B10" s="1243" t="s">
        <v>890</v>
      </c>
      <c r="C10" s="1244" t="s">
        <v>1222</v>
      </c>
      <c r="D10" s="793"/>
      <c r="E10" s="1246"/>
      <c r="F10" s="793"/>
      <c r="G10" s="565"/>
      <c r="H10" s="565"/>
      <c r="I10" s="566"/>
      <c r="J10" s="672"/>
      <c r="K10" s="672"/>
      <c r="L10" s="672"/>
      <c r="M10" s="672"/>
      <c r="N10" s="672"/>
      <c r="O10" s="672"/>
      <c r="P10" s="672"/>
      <c r="Q10" s="672"/>
      <c r="R10" s="672"/>
    </row>
    <row r="11" spans="2:18" s="767" customFormat="1" ht="33" customHeight="1">
      <c r="B11" s="1243" t="s">
        <v>892</v>
      </c>
      <c r="C11" s="1244" t="s">
        <v>1223</v>
      </c>
      <c r="D11" s="793"/>
      <c r="E11" s="1246"/>
      <c r="F11" s="793"/>
      <c r="G11" s="565"/>
      <c r="H11" s="565"/>
      <c r="I11" s="566"/>
      <c r="J11" s="672"/>
      <c r="K11" s="672"/>
      <c r="L11" s="672"/>
      <c r="M11" s="672"/>
      <c r="N11" s="672"/>
      <c r="O11" s="672"/>
      <c r="P11" s="672"/>
      <c r="Q11" s="672"/>
      <c r="R11" s="672"/>
    </row>
    <row r="12" spans="2:18" s="767" customFormat="1" ht="33" customHeight="1">
      <c r="B12" s="1243" t="s">
        <v>1224</v>
      </c>
      <c r="C12" s="1244" t="s">
        <v>1225</v>
      </c>
      <c r="D12" s="793">
        <v>300000</v>
      </c>
      <c r="E12" s="1246">
        <v>300000</v>
      </c>
      <c r="F12" s="793">
        <v>100000</v>
      </c>
      <c r="G12" s="565">
        <v>200000</v>
      </c>
      <c r="H12" s="565">
        <v>250000</v>
      </c>
      <c r="I12" s="566">
        <v>300000</v>
      </c>
      <c r="J12" s="672"/>
      <c r="K12" s="672"/>
      <c r="L12" s="672"/>
      <c r="M12" s="672"/>
      <c r="N12" s="672"/>
      <c r="O12" s="672"/>
      <c r="P12" s="672"/>
      <c r="Q12" s="672"/>
      <c r="R12" s="672"/>
    </row>
    <row r="13" spans="2:18" s="767" customFormat="1" ht="33" customHeight="1">
      <c r="B13" s="1243" t="s">
        <v>1226</v>
      </c>
      <c r="C13" s="1244" t="s">
        <v>1186</v>
      </c>
      <c r="D13" s="793">
        <v>100000</v>
      </c>
      <c r="E13" s="1246">
        <v>100000</v>
      </c>
      <c r="F13" s="793"/>
      <c r="G13" s="565"/>
      <c r="H13" s="565"/>
      <c r="I13" s="566">
        <v>100000</v>
      </c>
      <c r="J13" s="672"/>
      <c r="K13" s="672"/>
      <c r="L13" s="672"/>
      <c r="M13" s="672"/>
      <c r="N13" s="672"/>
      <c r="O13" s="672"/>
      <c r="P13" s="672"/>
      <c r="Q13" s="672"/>
      <c r="R13" s="672"/>
    </row>
    <row r="14" spans="2:18" s="767" customFormat="1" ht="33" customHeight="1" thickBot="1">
      <c r="B14" s="1247" t="s">
        <v>1227</v>
      </c>
      <c r="C14" s="1248" t="s">
        <v>1212</v>
      </c>
      <c r="D14" s="1249"/>
      <c r="E14" s="1250"/>
      <c r="F14" s="684"/>
      <c r="G14" s="573"/>
      <c r="H14" s="573"/>
      <c r="I14" s="574"/>
      <c r="J14" s="672"/>
      <c r="K14" s="672"/>
      <c r="L14" s="672"/>
      <c r="M14" s="672"/>
      <c r="N14" s="672"/>
      <c r="O14" s="672"/>
      <c r="P14" s="672"/>
      <c r="Q14" s="672"/>
      <c r="R14" s="672"/>
    </row>
    <row r="15" spans="2:18">
      <c r="B15" s="822"/>
    </row>
  </sheetData>
  <mergeCells count="7">
    <mergeCell ref="B3:I3"/>
    <mergeCell ref="B6:B7"/>
    <mergeCell ref="C6:C7"/>
    <mergeCell ref="F6:F7"/>
    <mergeCell ref="G6:G7"/>
    <mergeCell ref="H6:H7"/>
    <mergeCell ref="I6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28</vt:i4>
      </vt:variant>
      <vt:variant>
        <vt:lpstr>Named Ranges</vt:lpstr>
      </vt:variant>
      <vt:variant>
        <vt:i4>4</vt:i4>
      </vt:variant>
    </vt:vector>
  </HeadingPairs>
  <TitlesOfParts>
    <vt:vector size="32" baseType="lpstr">
      <vt:lpstr>УПИТНИК</vt:lpstr>
      <vt:lpstr>ГРАФИКОН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  <vt:lpstr>Sheet21</vt:lpstr>
      <vt:lpstr>Sheet22</vt:lpstr>
      <vt:lpstr>Sheet23</vt:lpstr>
      <vt:lpstr>Sheet24</vt:lpstr>
      <vt:lpstr>Sheet25</vt:lpstr>
      <vt:lpstr>Sheet26</vt:lpstr>
      <vt:lpstr>grades</vt:lpstr>
      <vt:lpstr>ГРАФИКОН!Print_Area</vt:lpstr>
      <vt:lpstr>УПИТНИК!Print_Area</vt:lpstr>
      <vt:lpstr>УПИТНИК!Print_Titles</vt:lpstr>
    </vt:vector>
  </TitlesOfParts>
  <Company>The World Bank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Hrle</dc:creator>
  <cp:lastModifiedBy>Ivana</cp:lastModifiedBy>
  <cp:lastPrinted>2023-10-23T07:29:46Z</cp:lastPrinted>
  <dcterms:created xsi:type="dcterms:W3CDTF">2009-02-13T08:47:00Z</dcterms:created>
  <dcterms:modified xsi:type="dcterms:W3CDTF">2023-12-01T06:30:08Z</dcterms:modified>
</cp:coreProperties>
</file>